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2" windowWidth="14916" windowHeight="6600"/>
  </bookViews>
  <sheets>
    <sheet name="вариант 2" sheetId="4" r:id="rId1"/>
  </sheets>
  <definedNames>
    <definedName name="_xlnm.Print_Area" localSheetId="0">'вариант 2'!$A$1:$DF$63</definedName>
  </definedNames>
  <calcPr calcId="124519"/>
</workbook>
</file>

<file path=xl/calcChain.xml><?xml version="1.0" encoding="utf-8"?>
<calcChain xmlns="http://schemas.openxmlformats.org/spreadsheetml/2006/main">
  <c r="AF92" i="4"/>
  <c r="V92"/>
  <c r="V79"/>
  <c r="V63"/>
  <c r="BV63" l="1"/>
  <c r="BV92" s="1"/>
  <c r="AF79"/>
  <c r="AF63"/>
  <c r="R79"/>
  <c r="R63"/>
  <c r="R92" s="1"/>
  <c r="Z90"/>
  <c r="Y81"/>
  <c r="Y82"/>
  <c r="Y83"/>
  <c r="Y84"/>
  <c r="Y85"/>
  <c r="Y86"/>
  <c r="Y87"/>
  <c r="Y88"/>
  <c r="Y89"/>
  <c r="CT81"/>
  <c r="CT82"/>
  <c r="CT83"/>
  <c r="CT84"/>
  <c r="CT85"/>
  <c r="CT86"/>
  <c r="CT87"/>
  <c r="CT88"/>
  <c r="CT89"/>
  <c r="CT90" l="1"/>
  <c r="Y90"/>
  <c r="BQ90"/>
  <c r="BP71" l="1"/>
  <c r="BP85"/>
  <c r="BP21" l="1"/>
  <c r="BP37"/>
  <c r="BP53"/>
  <c r="BP72"/>
  <c r="BP29"/>
  <c r="BP45"/>
  <c r="BP61"/>
  <c r="BP5"/>
  <c r="BP13"/>
  <c r="BP62"/>
  <c r="BP54"/>
  <c r="BP46"/>
  <c r="BP38"/>
  <c r="BP30"/>
  <c r="BP22"/>
  <c r="BP14"/>
  <c r="BP6"/>
  <c r="BP73"/>
  <c r="BP55"/>
  <c r="BP47"/>
  <c r="BP39"/>
  <c r="BP31"/>
  <c r="BP23"/>
  <c r="BP15"/>
  <c r="BP7"/>
  <c r="BP74"/>
  <c r="BP66"/>
  <c r="BP56"/>
  <c r="BP48"/>
  <c r="BP40"/>
  <c r="BP32"/>
  <c r="BP24"/>
  <c r="BP16"/>
  <c r="BP8"/>
  <c r="BP75"/>
  <c r="BP67"/>
  <c r="BP86"/>
  <c r="BP57"/>
  <c r="BP49"/>
  <c r="BP41"/>
  <c r="BP33"/>
  <c r="BP25"/>
  <c r="BP17"/>
  <c r="BP9"/>
  <c r="BP76"/>
  <c r="BP68"/>
  <c r="BP87"/>
  <c r="BP58"/>
  <c r="BP50"/>
  <c r="BP42"/>
  <c r="BP34"/>
  <c r="BP26"/>
  <c r="BP18"/>
  <c r="BP10"/>
  <c r="BP77"/>
  <c r="BP69"/>
  <c r="BP59"/>
  <c r="BP51"/>
  <c r="BP43"/>
  <c r="BP35"/>
  <c r="BP27"/>
  <c r="BP19"/>
  <c r="BP11"/>
  <c r="BP78"/>
  <c r="BP70"/>
  <c r="BP60"/>
  <c r="BP52"/>
  <c r="BP44"/>
  <c r="BP36"/>
  <c r="BP28"/>
  <c r="BP20"/>
  <c r="BP12"/>
  <c r="BP4"/>
  <c r="BP88"/>
  <c r="BP84"/>
  <c r="BP89"/>
  <c r="BP81"/>
  <c r="BP82"/>
  <c r="BP83"/>
  <c r="BI87"/>
  <c r="BI89" l="1"/>
  <c r="BS89" s="1"/>
  <c r="BU89" s="1"/>
  <c r="BI88"/>
  <c r="BS88" s="1"/>
  <c r="BU88" s="1"/>
  <c r="BS87"/>
  <c r="BU87" s="1"/>
  <c r="BI82"/>
  <c r="BS82" s="1"/>
  <c r="BI84"/>
  <c r="BS84" s="1"/>
  <c r="BI83"/>
  <c r="BS83" s="1"/>
  <c r="BI81"/>
  <c r="BI85"/>
  <c r="BS85" s="1"/>
  <c r="BI86"/>
  <c r="BS86" s="1"/>
  <c r="BP90"/>
  <c r="BU85" l="1"/>
  <c r="BU86"/>
  <c r="BU83"/>
  <c r="BU82"/>
  <c r="BU84"/>
  <c r="BS81"/>
  <c r="BI90"/>
  <c r="AC81"/>
  <c r="AE81" s="1"/>
  <c r="AC82"/>
  <c r="AC84"/>
  <c r="AE84" s="1"/>
  <c r="AC85"/>
  <c r="AE85" s="1"/>
  <c r="AC89"/>
  <c r="AE89" s="1"/>
  <c r="X88"/>
  <c r="AC88" s="1"/>
  <c r="N76"/>
  <c r="N77"/>
  <c r="N75"/>
  <c r="N67" l="1"/>
  <c r="N65"/>
  <c r="N68"/>
  <c r="N69"/>
  <c r="N70"/>
  <c r="N78"/>
  <c r="N71"/>
  <c r="AE88"/>
  <c r="BU81"/>
  <c r="BU90" s="1"/>
  <c r="BS90"/>
  <c r="N86"/>
  <c r="N88"/>
  <c r="N85"/>
  <c r="N84"/>
  <c r="N83"/>
  <c r="N82"/>
  <c r="N81"/>
  <c r="N89"/>
  <c r="N87"/>
  <c r="N72"/>
  <c r="N73"/>
  <c r="N74"/>
  <c r="N66"/>
  <c r="AE82"/>
  <c r="X87"/>
  <c r="AC87" s="1"/>
  <c r="X86"/>
  <c r="AC86" s="1"/>
  <c r="AE86" s="1"/>
  <c r="X83"/>
  <c r="AC83" s="1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4"/>
  <c r="N3"/>
  <c r="N79" l="1"/>
  <c r="AE83"/>
  <c r="N90"/>
  <c r="AE87"/>
  <c r="X90"/>
  <c r="C88"/>
  <c r="O88" s="1"/>
  <c r="AE90" l="1"/>
  <c r="C87"/>
  <c r="O87" s="1"/>
  <c r="C86"/>
  <c r="O86" s="1"/>
  <c r="C85"/>
  <c r="O85" s="1"/>
  <c r="C84"/>
  <c r="O84" s="1"/>
  <c r="C83"/>
  <c r="O83" s="1"/>
  <c r="C82"/>
  <c r="O82" s="1"/>
  <c r="C81"/>
  <c r="C89"/>
  <c r="O89" s="1"/>
  <c r="Q88"/>
  <c r="CR88" s="1"/>
  <c r="Q84"/>
  <c r="Q83" l="1"/>
  <c r="CR83" s="1"/>
  <c r="Q86"/>
  <c r="CR86" s="1"/>
  <c r="O81"/>
  <c r="C90"/>
  <c r="CR84"/>
  <c r="Q87"/>
  <c r="Q89"/>
  <c r="Q82"/>
  <c r="Q85"/>
  <c r="CI82"/>
  <c r="CI83"/>
  <c r="CI84"/>
  <c r="CI85"/>
  <c r="CI86"/>
  <c r="CI87"/>
  <c r="CI88"/>
  <c r="CI89"/>
  <c r="CQ89" s="1"/>
  <c r="CI81"/>
  <c r="CI66"/>
  <c r="CI67"/>
  <c r="CI68"/>
  <c r="CI69"/>
  <c r="CI70"/>
  <c r="CI71"/>
  <c r="CI72"/>
  <c r="CI73"/>
  <c r="CI74"/>
  <c r="CI75"/>
  <c r="CI76"/>
  <c r="CI77"/>
  <c r="CI78"/>
  <c r="CI65"/>
  <c r="CI4"/>
  <c r="CI5"/>
  <c r="CI6"/>
  <c r="CI7"/>
  <c r="CI8"/>
  <c r="CI9"/>
  <c r="CI10"/>
  <c r="CI11"/>
  <c r="CI12"/>
  <c r="CI13"/>
  <c r="CI14"/>
  <c r="CI15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33"/>
  <c r="CI34"/>
  <c r="CI35"/>
  <c r="CI36"/>
  <c r="CI37"/>
  <c r="CI38"/>
  <c r="CI39"/>
  <c r="CI40"/>
  <c r="CI41"/>
  <c r="CI42"/>
  <c r="CI43"/>
  <c r="CI44"/>
  <c r="CI45"/>
  <c r="CI46"/>
  <c r="CI47"/>
  <c r="CI48"/>
  <c r="CI49"/>
  <c r="CI50"/>
  <c r="CI51"/>
  <c r="CI52"/>
  <c r="CI53"/>
  <c r="CI54"/>
  <c r="CI55"/>
  <c r="CI56"/>
  <c r="CI57"/>
  <c r="CI58"/>
  <c r="CI59"/>
  <c r="CI60"/>
  <c r="CI61"/>
  <c r="CI62"/>
  <c r="CI3"/>
  <c r="CJ82"/>
  <c r="CQ82" s="1"/>
  <c r="CJ83"/>
  <c r="CQ83" s="1"/>
  <c r="CJ84"/>
  <c r="CJ85"/>
  <c r="CJ86"/>
  <c r="CQ86" s="1"/>
  <c r="CJ87"/>
  <c r="CQ87" s="1"/>
  <c r="CJ88"/>
  <c r="CJ89"/>
  <c r="CJ81"/>
  <c r="CJ66"/>
  <c r="CJ67"/>
  <c r="CJ68"/>
  <c r="CJ69"/>
  <c r="CJ70"/>
  <c r="CJ71"/>
  <c r="CJ72"/>
  <c r="CJ73"/>
  <c r="CJ74"/>
  <c r="CJ75"/>
  <c r="CJ76"/>
  <c r="CJ77"/>
  <c r="CJ78"/>
  <c r="CJ65"/>
  <c r="CJ4"/>
  <c r="CJ5"/>
  <c r="CJ6"/>
  <c r="CJ7"/>
  <c r="CJ8"/>
  <c r="CJ9"/>
  <c r="CJ10"/>
  <c r="CJ11"/>
  <c r="CJ12"/>
  <c r="CJ13"/>
  <c r="CJ14"/>
  <c r="CJ15"/>
  <c r="CJ16"/>
  <c r="CJ17"/>
  <c r="CJ18"/>
  <c r="CJ19"/>
  <c r="CJ20"/>
  <c r="CJ21"/>
  <c r="CJ22"/>
  <c r="CJ23"/>
  <c r="CJ24"/>
  <c r="CJ25"/>
  <c r="CJ26"/>
  <c r="CJ27"/>
  <c r="CJ28"/>
  <c r="CJ29"/>
  <c r="CJ30"/>
  <c r="CJ31"/>
  <c r="CJ32"/>
  <c r="CJ33"/>
  <c r="CJ34"/>
  <c r="CJ35"/>
  <c r="CJ36"/>
  <c r="CJ37"/>
  <c r="CJ38"/>
  <c r="CJ39"/>
  <c r="CJ40"/>
  <c r="CJ41"/>
  <c r="CJ42"/>
  <c r="CJ43"/>
  <c r="CJ44"/>
  <c r="CJ45"/>
  <c r="CJ46"/>
  <c r="CJ47"/>
  <c r="CJ48"/>
  <c r="CJ49"/>
  <c r="CJ50"/>
  <c r="CJ51"/>
  <c r="CJ52"/>
  <c r="CJ53"/>
  <c r="CJ54"/>
  <c r="CJ55"/>
  <c r="CJ56"/>
  <c r="CJ57"/>
  <c r="CJ58"/>
  <c r="CJ59"/>
  <c r="CJ60"/>
  <c r="CJ61"/>
  <c r="CJ62"/>
  <c r="CJ3"/>
  <c r="CV90"/>
  <c r="CJ90" l="1"/>
  <c r="CQ88"/>
  <c r="CU88" s="1"/>
  <c r="CQ84"/>
  <c r="CU84" s="1"/>
  <c r="CQ85"/>
  <c r="CU86"/>
  <c r="CQ81"/>
  <c r="O90"/>
  <c r="Q81"/>
  <c r="CR81" s="1"/>
  <c r="CI90"/>
  <c r="CU83"/>
  <c r="CR87"/>
  <c r="CU87" s="1"/>
  <c r="CR89"/>
  <c r="CU89" s="1"/>
  <c r="CR85"/>
  <c r="CR82"/>
  <c r="BE62"/>
  <c r="BE61"/>
  <c r="BE60"/>
  <c r="BE58"/>
  <c r="BE54"/>
  <c r="BE47"/>
  <c r="BE45"/>
  <c r="BE44"/>
  <c r="BE42"/>
  <c r="BE41"/>
  <c r="BE40"/>
  <c r="BE26"/>
  <c r="BE15"/>
  <c r="BE6"/>
  <c r="CQ90" l="1"/>
  <c r="CU85"/>
  <c r="CU81"/>
  <c r="CR90"/>
  <c r="BF90"/>
  <c r="CU82" l="1"/>
  <c r="CU90" s="1"/>
  <c r="X78" l="1"/>
  <c r="X26" l="1"/>
  <c r="X65" l="1"/>
  <c r="X79" s="1"/>
  <c r="X69"/>
  <c r="X70"/>
  <c r="X73"/>
  <c r="X9"/>
  <c r="X10"/>
  <c r="X11"/>
  <c r="X12"/>
  <c r="X13"/>
  <c r="X14"/>
  <c r="X17"/>
  <c r="X18"/>
  <c r="X19"/>
  <c r="X20"/>
  <c r="X24"/>
  <c r="X25"/>
  <c r="X28"/>
  <c r="X29"/>
  <c r="X30"/>
  <c r="X31"/>
  <c r="X32"/>
  <c r="X33"/>
  <c r="X35"/>
  <c r="X37"/>
  <c r="X39"/>
  <c r="X40"/>
  <c r="X42"/>
  <c r="X43"/>
  <c r="X44"/>
  <c r="X47"/>
  <c r="X49"/>
  <c r="X50"/>
  <c r="X51"/>
  <c r="X54"/>
  <c r="X55"/>
  <c r="X58"/>
  <c r="X60"/>
  <c r="X62"/>
  <c r="Z69" l="1"/>
  <c r="Z70"/>
  <c r="Z73"/>
  <c r="Z78"/>
  <c r="Z65"/>
  <c r="Z13"/>
  <c r="Z14"/>
  <c r="Z17"/>
  <c r="Z18"/>
  <c r="Z19"/>
  <c r="Z20"/>
  <c r="Z24"/>
  <c r="Z25"/>
  <c r="Z26"/>
  <c r="Z28"/>
  <c r="Z30"/>
  <c r="Z31"/>
  <c r="Z33"/>
  <c r="Z43"/>
  <c r="Z49"/>
  <c r="Z50"/>
  <c r="Z51"/>
  <c r="Z54"/>
  <c r="Z55"/>
  <c r="Z58"/>
  <c r="Z60"/>
  <c r="Z10"/>
  <c r="Z11"/>
  <c r="Z9"/>
  <c r="Z79" l="1"/>
  <c r="J90"/>
  <c r="K90" l="1"/>
  <c r="Y9" l="1"/>
  <c r="Y29"/>
  <c r="AA71" l="1"/>
  <c r="BO71"/>
  <c r="CN71"/>
  <c r="CT71"/>
  <c r="Y71" l="1"/>
  <c r="DE71"/>
  <c r="CD63" l="1"/>
  <c r="CE63"/>
  <c r="CF63"/>
  <c r="CG63"/>
  <c r="CD79"/>
  <c r="CE79"/>
  <c r="CF79"/>
  <c r="CG79"/>
  <c r="G61"/>
  <c r="G60"/>
  <c r="G59"/>
  <c r="G56"/>
  <c r="G36"/>
  <c r="CE92" l="1"/>
  <c r="CG92"/>
  <c r="CF92"/>
  <c r="CD92"/>
  <c r="K79" l="1"/>
  <c r="K63"/>
  <c r="K92" l="1"/>
  <c r="CT3"/>
  <c r="CT31"/>
  <c r="BM63" l="1"/>
  <c r="BM92" s="1"/>
  <c r="Y66"/>
  <c r="Y67"/>
  <c r="Y68"/>
  <c r="Y69"/>
  <c r="Y70"/>
  <c r="Y72"/>
  <c r="Y73"/>
  <c r="Y74"/>
  <c r="Y75"/>
  <c r="Y76"/>
  <c r="Y77"/>
  <c r="Y78"/>
  <c r="Y65"/>
  <c r="Y62"/>
  <c r="Y4"/>
  <c r="Y5"/>
  <c r="Y6"/>
  <c r="Y7"/>
  <c r="Y8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3"/>
  <c r="Y79" l="1"/>
  <c r="BO66"/>
  <c r="BO67"/>
  <c r="BO68"/>
  <c r="BO69"/>
  <c r="BO70"/>
  <c r="BO72"/>
  <c r="BO73"/>
  <c r="BO74"/>
  <c r="BO75"/>
  <c r="BO76"/>
  <c r="BO77"/>
  <c r="BO78"/>
  <c r="BO65"/>
  <c r="BO4"/>
  <c r="BO5"/>
  <c r="BO6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6"/>
  <c r="BO57"/>
  <c r="BO58"/>
  <c r="BO59"/>
  <c r="BO60"/>
  <c r="BO61"/>
  <c r="BO62"/>
  <c r="BO3"/>
  <c r="AA66" l="1"/>
  <c r="AA67"/>
  <c r="AA68"/>
  <c r="AA69"/>
  <c r="AA70"/>
  <c r="AA72"/>
  <c r="AA73"/>
  <c r="AC73" s="1"/>
  <c r="AA74"/>
  <c r="AA75"/>
  <c r="AA76"/>
  <c r="AA77"/>
  <c r="AA78"/>
  <c r="AA65"/>
  <c r="AA4"/>
  <c r="AA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J79" l="1"/>
  <c r="J63"/>
  <c r="J92" l="1"/>
  <c r="AA3"/>
  <c r="CM79" l="1"/>
  <c r="AA79" l="1"/>
  <c r="CN61"/>
  <c r="CN65"/>
  <c r="D79"/>
  <c r="E79"/>
  <c r="F79"/>
  <c r="I79"/>
  <c r="D63" l="1"/>
  <c r="D92" s="1"/>
  <c r="E63"/>
  <c r="E92" s="1"/>
  <c r="F63"/>
  <c r="F92" s="1"/>
  <c r="BQ63"/>
  <c r="BE79" l="1"/>
  <c r="BF79"/>
  <c r="BG79"/>
  <c r="I63"/>
  <c r="I92" s="1"/>
  <c r="Y63"/>
  <c r="Y92" s="1"/>
  <c r="Z63"/>
  <c r="Z92" s="1"/>
  <c r="BE63"/>
  <c r="BF63"/>
  <c r="BG63"/>
  <c r="BE92" l="1"/>
  <c r="BF92"/>
  <c r="BG92"/>
  <c r="BJ79"/>
  <c r="BK79"/>
  <c r="BL79"/>
  <c r="BN79"/>
  <c r="BJ63"/>
  <c r="BK63"/>
  <c r="BL63"/>
  <c r="BN63"/>
  <c r="BN92" l="1"/>
  <c r="BL92"/>
  <c r="BK92"/>
  <c r="BJ92"/>
  <c r="BO79"/>
  <c r="BY63"/>
  <c r="BX79"/>
  <c r="BY79"/>
  <c r="BZ79"/>
  <c r="BX63"/>
  <c r="BZ63"/>
  <c r="CT65"/>
  <c r="CN66"/>
  <c r="CN67"/>
  <c r="CN68"/>
  <c r="CN69"/>
  <c r="CN70"/>
  <c r="CN72"/>
  <c r="CN73"/>
  <c r="CN74"/>
  <c r="CN75"/>
  <c r="CN76"/>
  <c r="CN77"/>
  <c r="CN78"/>
  <c r="CN4"/>
  <c r="CN5"/>
  <c r="CN6"/>
  <c r="CN7"/>
  <c r="CN8"/>
  <c r="CN9"/>
  <c r="CN10"/>
  <c r="CN11"/>
  <c r="CN12"/>
  <c r="CN13"/>
  <c r="CN14"/>
  <c r="CN15"/>
  <c r="CN16"/>
  <c r="CN17"/>
  <c r="CN18"/>
  <c r="CN19"/>
  <c r="CN20"/>
  <c r="CN21"/>
  <c r="CN22"/>
  <c r="CN23"/>
  <c r="CN24"/>
  <c r="CN25"/>
  <c r="CN26"/>
  <c r="CN27"/>
  <c r="CN28"/>
  <c r="CN29"/>
  <c r="CN30"/>
  <c r="CN31"/>
  <c r="CN32"/>
  <c r="CN33"/>
  <c r="CN34"/>
  <c r="CN35"/>
  <c r="CN36"/>
  <c r="CN37"/>
  <c r="CN38"/>
  <c r="CN39"/>
  <c r="CN40"/>
  <c r="CN41"/>
  <c r="CN42"/>
  <c r="CN43"/>
  <c r="CN44"/>
  <c r="CN45"/>
  <c r="CN46"/>
  <c r="CN47"/>
  <c r="CN48"/>
  <c r="CN49"/>
  <c r="CN50"/>
  <c r="CN51"/>
  <c r="CN52"/>
  <c r="CN53"/>
  <c r="CN54"/>
  <c r="CN55"/>
  <c r="CN56"/>
  <c r="CN57"/>
  <c r="CN58"/>
  <c r="CN59"/>
  <c r="CN60"/>
  <c r="CN62"/>
  <c r="CL63"/>
  <c r="CM63"/>
  <c r="CL79"/>
  <c r="CN3"/>
  <c r="BX92" l="1"/>
  <c r="CM92"/>
  <c r="BO63"/>
  <c r="BZ92"/>
  <c r="BY92"/>
  <c r="CL92"/>
  <c r="CV93" l="1"/>
  <c r="CW79"/>
  <c r="CY79"/>
  <c r="CZ79"/>
  <c r="DA79"/>
  <c r="DC79"/>
  <c r="DD79"/>
  <c r="DF79"/>
  <c r="CT44"/>
  <c r="CT9"/>
  <c r="CT5"/>
  <c r="CT7"/>
  <c r="CT8"/>
  <c r="CT10"/>
  <c r="CT11"/>
  <c r="CT12"/>
  <c r="CT13"/>
  <c r="CT17"/>
  <c r="CT18"/>
  <c r="CT19"/>
  <c r="CT67"/>
  <c r="CT68"/>
  <c r="CT69"/>
  <c r="CT70"/>
  <c r="CT73"/>
  <c r="CT74"/>
  <c r="CT75"/>
  <c r="CT76"/>
  <c r="CT77"/>
  <c r="CT66"/>
  <c r="CT72"/>
  <c r="CV63"/>
  <c r="CW63"/>
  <c r="DD63"/>
  <c r="DF63"/>
  <c r="CT58"/>
  <c r="CT59"/>
  <c r="CT45"/>
  <c r="CT47"/>
  <c r="CT48"/>
  <c r="CT49"/>
  <c r="CT51"/>
  <c r="CT52"/>
  <c r="CT53"/>
  <c r="CT54"/>
  <c r="CT55"/>
  <c r="CT56"/>
  <c r="CT57"/>
  <c r="CT33"/>
  <c r="CT34"/>
  <c r="CT35"/>
  <c r="CT37"/>
  <c r="CT38"/>
  <c r="CT39"/>
  <c r="CT40"/>
  <c r="CT21"/>
  <c r="CT22"/>
  <c r="CT23"/>
  <c r="CT24"/>
  <c r="CT27"/>
  <c r="CT28"/>
  <c r="CT29"/>
  <c r="CT30"/>
  <c r="CT32"/>
  <c r="CT42"/>
  <c r="CT43"/>
  <c r="CT46"/>
  <c r="CT50"/>
  <c r="CT60"/>
  <c r="CT61"/>
  <c r="CT62"/>
  <c r="CT4"/>
  <c r="CT6"/>
  <c r="CT14"/>
  <c r="CT15"/>
  <c r="CT16"/>
  <c r="CT25"/>
  <c r="CT41"/>
  <c r="CT79" l="1"/>
  <c r="CV79"/>
  <c r="CV92" s="1"/>
  <c r="CJ79"/>
  <c r="DE74"/>
  <c r="CT78"/>
  <c r="DE78" s="1"/>
  <c r="CY63"/>
  <c r="CY92" s="1"/>
  <c r="CX79"/>
  <c r="DE65"/>
  <c r="DE75"/>
  <c r="DC63"/>
  <c r="DC92" s="1"/>
  <c r="DF92"/>
  <c r="CZ63"/>
  <c r="CZ92" s="1"/>
  <c r="DE68"/>
  <c r="DE69"/>
  <c r="DB79"/>
  <c r="DE70"/>
  <c r="DD92"/>
  <c r="CW92"/>
  <c r="DE77"/>
  <c r="DE76"/>
  <c r="DE73"/>
  <c r="DE72"/>
  <c r="CT36"/>
  <c r="DA63"/>
  <c r="DA92" s="1"/>
  <c r="CT26"/>
  <c r="DB63"/>
  <c r="DE67"/>
  <c r="DE66"/>
  <c r="DE62"/>
  <c r="CT20"/>
  <c r="DB92" l="1"/>
  <c r="DE79"/>
  <c r="CX63"/>
  <c r="CX92" s="1"/>
  <c r="DE7" l="1"/>
  <c r="DE8"/>
  <c r="DE14"/>
  <c r="DE15"/>
  <c r="DE16"/>
  <c r="DE21"/>
  <c r="DE22"/>
  <c r="DE27"/>
  <c r="DE35"/>
  <c r="DE37"/>
  <c r="DE50"/>
  <c r="DE55"/>
  <c r="DE57"/>
  <c r="BQ79"/>
  <c r="BQ92" s="1"/>
  <c r="BW79"/>
  <c r="CH79"/>
  <c r="CN79"/>
  <c r="CP79"/>
  <c r="CP92" s="1"/>
  <c r="BI71" l="1"/>
  <c r="BS71" s="1"/>
  <c r="DE3"/>
  <c r="AB85" l="1"/>
  <c r="AB84"/>
  <c r="AB83"/>
  <c r="AB82"/>
  <c r="AB81"/>
  <c r="AB87"/>
  <c r="AB89"/>
  <c r="AB88"/>
  <c r="AB86"/>
  <c r="AB34"/>
  <c r="AB42"/>
  <c r="AB50"/>
  <c r="AB58"/>
  <c r="AB6"/>
  <c r="AB47"/>
  <c r="AB3"/>
  <c r="AB46"/>
  <c r="AB29"/>
  <c r="AB61"/>
  <c r="AB60"/>
  <c r="AB8"/>
  <c r="AB59"/>
  <c r="AB33"/>
  <c r="AB41"/>
  <c r="AB49"/>
  <c r="AB57"/>
  <c r="AC57" s="1"/>
  <c r="AB5"/>
  <c r="AB55"/>
  <c r="AB54"/>
  <c r="AB37"/>
  <c r="AB52"/>
  <c r="AB43"/>
  <c r="AB32"/>
  <c r="AB40"/>
  <c r="AB48"/>
  <c r="AB56"/>
  <c r="AB4"/>
  <c r="AB38"/>
  <c r="AB45"/>
  <c r="AB28"/>
  <c r="AB7"/>
  <c r="AB31"/>
  <c r="AB39"/>
  <c r="AB53"/>
  <c r="AB44"/>
  <c r="AB35"/>
  <c r="AB30"/>
  <c r="AB62"/>
  <c r="AB36"/>
  <c r="AB51"/>
  <c r="C10"/>
  <c r="O10" s="1"/>
  <c r="C61"/>
  <c r="O61" s="1"/>
  <c r="C6"/>
  <c r="O6" s="1"/>
  <c r="C12"/>
  <c r="O12" s="1"/>
  <c r="C55"/>
  <c r="O55" s="1"/>
  <c r="C23"/>
  <c r="O23" s="1"/>
  <c r="C60"/>
  <c r="O60" s="1"/>
  <c r="C30"/>
  <c r="O30" s="1"/>
  <c r="C32"/>
  <c r="O32" s="1"/>
  <c r="C28"/>
  <c r="O28" s="1"/>
  <c r="C57"/>
  <c r="O57" s="1"/>
  <c r="C25"/>
  <c r="O25" s="1"/>
  <c r="C11"/>
  <c r="O11" s="1"/>
  <c r="C54"/>
  <c r="O54" s="1"/>
  <c r="C34"/>
  <c r="O34" s="1"/>
  <c r="C13"/>
  <c r="O13" s="1"/>
  <c r="C15"/>
  <c r="O15" s="1"/>
  <c r="C24"/>
  <c r="O24" s="1"/>
  <c r="C17"/>
  <c r="O17" s="1"/>
  <c r="C26"/>
  <c r="O26" s="1"/>
  <c r="C44"/>
  <c r="O44" s="1"/>
  <c r="C14"/>
  <c r="O14" s="1"/>
  <c r="C52"/>
  <c r="O52" s="1"/>
  <c r="C22"/>
  <c r="O22" s="1"/>
  <c r="C31"/>
  <c r="O31" s="1"/>
  <c r="C35"/>
  <c r="O35" s="1"/>
  <c r="C5"/>
  <c r="O5" s="1"/>
  <c r="C40"/>
  <c r="O40" s="1"/>
  <c r="C8"/>
  <c r="O8" s="1"/>
  <c r="C46"/>
  <c r="O46" s="1"/>
  <c r="C33"/>
  <c r="O33" s="1"/>
  <c r="C43"/>
  <c r="O43" s="1"/>
  <c r="C21"/>
  <c r="O21" s="1"/>
  <c r="C42"/>
  <c r="O42" s="1"/>
  <c r="C51"/>
  <c r="O51" s="1"/>
  <c r="C20"/>
  <c r="O20" s="1"/>
  <c r="C53"/>
  <c r="O53" s="1"/>
  <c r="C36"/>
  <c r="O36" s="1"/>
  <c r="C19"/>
  <c r="O19" s="1"/>
  <c r="C38"/>
  <c r="O38" s="1"/>
  <c r="C27"/>
  <c r="O27" s="1"/>
  <c r="C62"/>
  <c r="O62" s="1"/>
  <c r="C39"/>
  <c r="O39" s="1"/>
  <c r="C7"/>
  <c r="O7" s="1"/>
  <c r="C45"/>
  <c r="O45" s="1"/>
  <c r="C48"/>
  <c r="O48" s="1"/>
  <c r="C16"/>
  <c r="O16" s="1"/>
  <c r="C29"/>
  <c r="O29" s="1"/>
  <c r="C41"/>
  <c r="O41" s="1"/>
  <c r="C9"/>
  <c r="O9" s="1"/>
  <c r="C4"/>
  <c r="O4" s="1"/>
  <c r="C50"/>
  <c r="O50" s="1"/>
  <c r="C18"/>
  <c r="O18" s="1"/>
  <c r="C59"/>
  <c r="O59" s="1"/>
  <c r="C37"/>
  <c r="O37" s="1"/>
  <c r="C47"/>
  <c r="O47" s="1"/>
  <c r="C56"/>
  <c r="O56" s="1"/>
  <c r="C49"/>
  <c r="O49" s="1"/>
  <c r="C58"/>
  <c r="O58" s="1"/>
  <c r="AB71"/>
  <c r="AB18"/>
  <c r="AB26"/>
  <c r="AC26" s="1"/>
  <c r="AB13"/>
  <c r="AB12"/>
  <c r="AB69"/>
  <c r="AB77"/>
  <c r="AB11"/>
  <c r="AB76"/>
  <c r="AB10"/>
  <c r="AB15"/>
  <c r="AC15" s="1"/>
  <c r="AB27"/>
  <c r="AB14"/>
  <c r="AC14" s="1"/>
  <c r="AB70"/>
  <c r="AB78"/>
  <c r="AB25"/>
  <c r="AB24"/>
  <c r="AB68"/>
  <c r="AB23"/>
  <c r="AC23" s="1"/>
  <c r="AB19"/>
  <c r="AB67"/>
  <c r="AB75"/>
  <c r="AB22"/>
  <c r="AB9"/>
  <c r="AB17"/>
  <c r="AB66"/>
  <c r="AB74"/>
  <c r="AB21"/>
  <c r="AB16"/>
  <c r="AC16" s="1"/>
  <c r="AB73"/>
  <c r="AB20"/>
  <c r="AB72"/>
  <c r="AC61"/>
  <c r="AC60"/>
  <c r="BP3"/>
  <c r="BP65"/>
  <c r="BP79" s="1"/>
  <c r="BR3"/>
  <c r="AC71"/>
  <c r="AE71" s="1"/>
  <c r="AC67"/>
  <c r="AC70"/>
  <c r="AC69"/>
  <c r="AE69" s="1"/>
  <c r="AC76"/>
  <c r="BU71"/>
  <c r="C78"/>
  <c r="O78" s="1"/>
  <c r="C71"/>
  <c r="O71" s="1"/>
  <c r="U71"/>
  <c r="AC52"/>
  <c r="AC59"/>
  <c r="AC33"/>
  <c r="AC4"/>
  <c r="U43"/>
  <c r="U59"/>
  <c r="U6"/>
  <c r="U10"/>
  <c r="U14"/>
  <c r="U18"/>
  <c r="U26"/>
  <c r="U30"/>
  <c r="U38"/>
  <c r="U46"/>
  <c r="U54"/>
  <c r="U58"/>
  <c r="BI5"/>
  <c r="BI10"/>
  <c r="BI62"/>
  <c r="C69"/>
  <c r="O69" s="1"/>
  <c r="C73"/>
  <c r="O73" s="1"/>
  <c r="C77"/>
  <c r="O77" s="1"/>
  <c r="C68"/>
  <c r="O68" s="1"/>
  <c r="C72"/>
  <c r="O72" s="1"/>
  <c r="C76"/>
  <c r="O76" s="1"/>
  <c r="C67"/>
  <c r="O67" s="1"/>
  <c r="C75"/>
  <c r="O75" s="1"/>
  <c r="C65"/>
  <c r="O65" s="1"/>
  <c r="C66"/>
  <c r="O66" s="1"/>
  <c r="C70"/>
  <c r="O70" s="1"/>
  <c r="C74"/>
  <c r="O74" s="1"/>
  <c r="BI77"/>
  <c r="BS77" s="1"/>
  <c r="BI68"/>
  <c r="BS68" s="1"/>
  <c r="BI72"/>
  <c r="BS72" s="1"/>
  <c r="BI76"/>
  <c r="BS76" s="1"/>
  <c r="BI67"/>
  <c r="BS67" s="1"/>
  <c r="BI75"/>
  <c r="BS75" s="1"/>
  <c r="BI65"/>
  <c r="BI73"/>
  <c r="BS73" s="1"/>
  <c r="BI66"/>
  <c r="BS66" s="1"/>
  <c r="BI70"/>
  <c r="BS70" s="1"/>
  <c r="BI74"/>
  <c r="BS74" s="1"/>
  <c r="BI78"/>
  <c r="BS78" s="1"/>
  <c r="BI69"/>
  <c r="BS69" s="1"/>
  <c r="AC68"/>
  <c r="AC75"/>
  <c r="AC66"/>
  <c r="AC72"/>
  <c r="AC77"/>
  <c r="AC78"/>
  <c r="AC65"/>
  <c r="AC74"/>
  <c r="DE4"/>
  <c r="AB90" l="1"/>
  <c r="AC79"/>
  <c r="BS65"/>
  <c r="BS79" s="1"/>
  <c r="O79"/>
  <c r="AC21"/>
  <c r="Q71"/>
  <c r="CR71" s="1"/>
  <c r="CQ71"/>
  <c r="C79"/>
  <c r="CQ78"/>
  <c r="Q66"/>
  <c r="Q70"/>
  <c r="Q74"/>
  <c r="Q67"/>
  <c r="Q75"/>
  <c r="U72"/>
  <c r="U78"/>
  <c r="U75"/>
  <c r="U76"/>
  <c r="U73"/>
  <c r="BU74"/>
  <c r="BU76"/>
  <c r="U65"/>
  <c r="U66"/>
  <c r="U77"/>
  <c r="BU78"/>
  <c r="BU73"/>
  <c r="BU67"/>
  <c r="BU77"/>
  <c r="U70"/>
  <c r="U67"/>
  <c r="U68"/>
  <c r="BU69"/>
  <c r="BU66"/>
  <c r="BU68"/>
  <c r="U74"/>
  <c r="U69"/>
  <c r="BU70"/>
  <c r="BU75"/>
  <c r="BU72"/>
  <c r="G79"/>
  <c r="G89" s="1"/>
  <c r="U22"/>
  <c r="U47"/>
  <c r="U31"/>
  <c r="U15"/>
  <c r="U60"/>
  <c r="U44"/>
  <c r="U28"/>
  <c r="U12"/>
  <c r="U57"/>
  <c r="U41"/>
  <c r="U25"/>
  <c r="U9"/>
  <c r="G63"/>
  <c r="CI79"/>
  <c r="U42"/>
  <c r="U51"/>
  <c r="U35"/>
  <c r="U19"/>
  <c r="U3"/>
  <c r="U48"/>
  <c r="U32"/>
  <c r="U16"/>
  <c r="U61"/>
  <c r="U45"/>
  <c r="U29"/>
  <c r="U13"/>
  <c r="U62"/>
  <c r="U55"/>
  <c r="U39"/>
  <c r="U23"/>
  <c r="U7"/>
  <c r="U52"/>
  <c r="U36"/>
  <c r="U20"/>
  <c r="U4"/>
  <c r="U49"/>
  <c r="U33"/>
  <c r="U17"/>
  <c r="AC3"/>
  <c r="AE68"/>
  <c r="AE73"/>
  <c r="AE77"/>
  <c r="AE67"/>
  <c r="AE72"/>
  <c r="AE76"/>
  <c r="AE66"/>
  <c r="AE75"/>
  <c r="AB65"/>
  <c r="AB79" s="1"/>
  <c r="AC27"/>
  <c r="AE70"/>
  <c r="AE74"/>
  <c r="AE78"/>
  <c r="AC62"/>
  <c r="BI79"/>
  <c r="U50"/>
  <c r="U34"/>
  <c r="U27"/>
  <c r="U11"/>
  <c r="U56"/>
  <c r="U40"/>
  <c r="U24"/>
  <c r="U8"/>
  <c r="U53"/>
  <c r="U37"/>
  <c r="U21"/>
  <c r="U5"/>
  <c r="AE4"/>
  <c r="BU65" l="1"/>
  <c r="CQ75"/>
  <c r="CQ76"/>
  <c r="CU71"/>
  <c r="CQ68"/>
  <c r="CQ70"/>
  <c r="CQ66"/>
  <c r="CQ69"/>
  <c r="CQ67"/>
  <c r="CQ73"/>
  <c r="CQ72"/>
  <c r="CQ74"/>
  <c r="CQ77"/>
  <c r="CR70"/>
  <c r="CR67"/>
  <c r="Q72"/>
  <c r="Q77"/>
  <c r="CR77" s="1"/>
  <c r="Q76"/>
  <c r="CR75"/>
  <c r="CR74"/>
  <c r="Q78"/>
  <c r="Q69"/>
  <c r="CR69" s="1"/>
  <c r="Q68"/>
  <c r="CR68" s="1"/>
  <c r="Q73"/>
  <c r="CR66"/>
  <c r="G92"/>
  <c r="BU79" l="1"/>
  <c r="CR78"/>
  <c r="CU78" s="1"/>
  <c r="CQ65"/>
  <c r="CQ79" s="1"/>
  <c r="CR72"/>
  <c r="CU72" s="1"/>
  <c r="CU75"/>
  <c r="CR76"/>
  <c r="CU76" s="1"/>
  <c r="CU67"/>
  <c r="CU74"/>
  <c r="CU70"/>
  <c r="CU68"/>
  <c r="CR73"/>
  <c r="CU73" s="1"/>
  <c r="CU69"/>
  <c r="CU66"/>
  <c r="CU77"/>
  <c r="Q65"/>
  <c r="AE65"/>
  <c r="AE79" l="1"/>
  <c r="CR65"/>
  <c r="CR79" s="1"/>
  <c r="CU65" l="1"/>
  <c r="CU79" s="1"/>
  <c r="DE26" l="1"/>
  <c r="DE61"/>
  <c r="DE31"/>
  <c r="DE42"/>
  <c r="DE45"/>
  <c r="DE19"/>
  <c r="DE56" l="1"/>
  <c r="DE13"/>
  <c r="DE52"/>
  <c r="DE43"/>
  <c r="DE60"/>
  <c r="DE10"/>
  <c r="DE28"/>
  <c r="DE30"/>
  <c r="DE39"/>
  <c r="DE12"/>
  <c r="DE51"/>
  <c r="DE49"/>
  <c r="DE41"/>
  <c r="DE34"/>
  <c r="DE23"/>
  <c r="DE54"/>
  <c r="DE44"/>
  <c r="DE38"/>
  <c r="DE11"/>
  <c r="DE9"/>
  <c r="DE32"/>
  <c r="DE40"/>
  <c r="DE20"/>
  <c r="DE25"/>
  <c r="DE6"/>
  <c r="DE58"/>
  <c r="DE5"/>
  <c r="DE24"/>
  <c r="DE17"/>
  <c r="DE46"/>
  <c r="DE18"/>
  <c r="DE29"/>
  <c r="DE59"/>
  <c r="DE47"/>
  <c r="DE53"/>
  <c r="DE33"/>
  <c r="DE36"/>
  <c r="CH63"/>
  <c r="CH92" s="1"/>
  <c r="BO92" l="1"/>
  <c r="BP63" l="1"/>
  <c r="BP92" s="1"/>
  <c r="BW63"/>
  <c r="BW92" s="1"/>
  <c r="CJ63"/>
  <c r="CJ92" s="1"/>
  <c r="CN63" l="1"/>
  <c r="CN92" s="1"/>
  <c r="AE15" l="1"/>
  <c r="AE14" l="1"/>
  <c r="AE59"/>
  <c r="CT63" l="1"/>
  <c r="CT92" s="1"/>
  <c r="BR71" l="1"/>
  <c r="BR15" l="1"/>
  <c r="BI59"/>
  <c r="AE62"/>
  <c r="C3"/>
  <c r="O3" s="1"/>
  <c r="BI33"/>
  <c r="C63" l="1"/>
  <c r="C92" s="1"/>
  <c r="BR27"/>
  <c r="BR23"/>
  <c r="BR14"/>
  <c r="BR31"/>
  <c r="BR43"/>
  <c r="BR29"/>
  <c r="BR40"/>
  <c r="BR12"/>
  <c r="BR62"/>
  <c r="BS62" s="1"/>
  <c r="BU62" s="1"/>
  <c r="BR52"/>
  <c r="BR42"/>
  <c r="BR41"/>
  <c r="BR30"/>
  <c r="BR21"/>
  <c r="BR49"/>
  <c r="BR10"/>
  <c r="BS10" s="1"/>
  <c r="BU10" s="1"/>
  <c r="BR19"/>
  <c r="BR6"/>
  <c r="BR25"/>
  <c r="BR58"/>
  <c r="BR54"/>
  <c r="BR50"/>
  <c r="BR9"/>
  <c r="BR34"/>
  <c r="BR47"/>
  <c r="BR20"/>
  <c r="BR36"/>
  <c r="BR44"/>
  <c r="BR60"/>
  <c r="BR46"/>
  <c r="BR11"/>
  <c r="BR13"/>
  <c r="BR38"/>
  <c r="BR56"/>
  <c r="BR5"/>
  <c r="BS5" s="1"/>
  <c r="BU5" s="1"/>
  <c r="BR51"/>
  <c r="BR59"/>
  <c r="BS59" s="1"/>
  <c r="BU59" s="1"/>
  <c r="BR7"/>
  <c r="BR69"/>
  <c r="BR77"/>
  <c r="BR70"/>
  <c r="BR76"/>
  <c r="BR68"/>
  <c r="BR74"/>
  <c r="BR66"/>
  <c r="BR78"/>
  <c r="BR75"/>
  <c r="BR73"/>
  <c r="BR67"/>
  <c r="BR65"/>
  <c r="BR72"/>
  <c r="BR55"/>
  <c r="BR26"/>
  <c r="BR22"/>
  <c r="BR4"/>
  <c r="BR18"/>
  <c r="BR28"/>
  <c r="BR17"/>
  <c r="BR45"/>
  <c r="BR48"/>
  <c r="BR39"/>
  <c r="BR35"/>
  <c r="BR37"/>
  <c r="BR33"/>
  <c r="BS33" s="1"/>
  <c r="BU33" s="1"/>
  <c r="BR8"/>
  <c r="BR61"/>
  <c r="BR16"/>
  <c r="BR57"/>
  <c r="BR24"/>
  <c r="BR53"/>
  <c r="BR32"/>
  <c r="BI13"/>
  <c r="BI30"/>
  <c r="BI61"/>
  <c r="BI4"/>
  <c r="BI19"/>
  <c r="BI16"/>
  <c r="BI47"/>
  <c r="BI24"/>
  <c r="BI56"/>
  <c r="BI45"/>
  <c r="BI31"/>
  <c r="BI39"/>
  <c r="BI44"/>
  <c r="BI27"/>
  <c r="BI40"/>
  <c r="BI28"/>
  <c r="BI9"/>
  <c r="BI60"/>
  <c r="BI57"/>
  <c r="BI22"/>
  <c r="BI15"/>
  <c r="BI53"/>
  <c r="BI50"/>
  <c r="BI42"/>
  <c r="BI49"/>
  <c r="BI17"/>
  <c r="BI26"/>
  <c r="BI55"/>
  <c r="BI23"/>
  <c r="BI41"/>
  <c r="BI52"/>
  <c r="BI12"/>
  <c r="AC28"/>
  <c r="AC29"/>
  <c r="AC12"/>
  <c r="AC22"/>
  <c r="AC8"/>
  <c r="AC48"/>
  <c r="AC42"/>
  <c r="AC17"/>
  <c r="AC50"/>
  <c r="AC37"/>
  <c r="AC38"/>
  <c r="AC25"/>
  <c r="AC39"/>
  <c r="AC56"/>
  <c r="AC58"/>
  <c r="AC45"/>
  <c r="AC46"/>
  <c r="AC43"/>
  <c r="AC20"/>
  <c r="AC53"/>
  <c r="AC54"/>
  <c r="AC41"/>
  <c r="AC47"/>
  <c r="AC7"/>
  <c r="AC24"/>
  <c r="AC11"/>
  <c r="AC51"/>
  <c r="AC49"/>
  <c r="AC32"/>
  <c r="AC10"/>
  <c r="AC6"/>
  <c r="AC55"/>
  <c r="AC19"/>
  <c r="AC36"/>
  <c r="AC18"/>
  <c r="AC13"/>
  <c r="AC40"/>
  <c r="AC34"/>
  <c r="AC9"/>
  <c r="AC31"/>
  <c r="AC44"/>
  <c r="AC30"/>
  <c r="AC35"/>
  <c r="CI63"/>
  <c r="CI92" s="1"/>
  <c r="BI29"/>
  <c r="BI14"/>
  <c r="BI11"/>
  <c r="BI38"/>
  <c r="BI51"/>
  <c r="BI34"/>
  <c r="BI35"/>
  <c r="BI54"/>
  <c r="BI25"/>
  <c r="BI46"/>
  <c r="BI18"/>
  <c r="BI43"/>
  <c r="BI58"/>
  <c r="BI21"/>
  <c r="BI36"/>
  <c r="BI7"/>
  <c r="BI6"/>
  <c r="BI37"/>
  <c r="BI32"/>
  <c r="BI20"/>
  <c r="BI8"/>
  <c r="BI48"/>
  <c r="BI3"/>
  <c r="CQ59" l="1"/>
  <c r="CQ10"/>
  <c r="CQ62"/>
  <c r="CQ33"/>
  <c r="Q36"/>
  <c r="X63"/>
  <c r="X92" s="1"/>
  <c r="AC5"/>
  <c r="CQ5" s="1"/>
  <c r="AE3"/>
  <c r="BS15"/>
  <c r="BU15" s="1"/>
  <c r="Q30"/>
  <c r="Q38"/>
  <c r="Q23"/>
  <c r="Q27"/>
  <c r="Q13"/>
  <c r="Q57"/>
  <c r="Q11"/>
  <c r="Q46"/>
  <c r="Q31"/>
  <c r="Q43"/>
  <c r="Q37"/>
  <c r="Q8"/>
  <c r="Q49"/>
  <c r="Q35"/>
  <c r="Q54"/>
  <c r="Q39"/>
  <c r="Q59"/>
  <c r="Q53"/>
  <c r="Q16"/>
  <c r="Q9"/>
  <c r="Q15"/>
  <c r="Q51"/>
  <c r="Q18"/>
  <c r="Q20"/>
  <c r="Q24"/>
  <c r="Q17"/>
  <c r="Q62"/>
  <c r="Q56"/>
  <c r="Q21"/>
  <c r="Q5"/>
  <c r="Q29"/>
  <c r="Q55"/>
  <c r="Q26"/>
  <c r="Q28"/>
  <c r="Q32"/>
  <c r="Q25"/>
  <c r="Q61"/>
  <c r="Q19"/>
  <c r="Q60"/>
  <c r="Q47"/>
  <c r="Q7"/>
  <c r="Q34"/>
  <c r="Q45"/>
  <c r="Q14"/>
  <c r="Q42"/>
  <c r="Q44"/>
  <c r="Q40"/>
  <c r="Q33"/>
  <c r="Q6"/>
  <c r="Q50"/>
  <c r="Q12"/>
  <c r="Q22"/>
  <c r="Q58"/>
  <c r="Q52"/>
  <c r="Q48"/>
  <c r="Q41"/>
  <c r="BS53"/>
  <c r="BU53" s="1"/>
  <c r="BS61"/>
  <c r="BU61" s="1"/>
  <c r="BS35"/>
  <c r="BU35" s="1"/>
  <c r="BS17"/>
  <c r="BU17" s="1"/>
  <c r="BS22"/>
  <c r="BU22" s="1"/>
  <c r="BS51"/>
  <c r="BU51" s="1"/>
  <c r="BS13"/>
  <c r="BU13" s="1"/>
  <c r="BS44"/>
  <c r="CQ44" s="1"/>
  <c r="BS34"/>
  <c r="BU34" s="1"/>
  <c r="BS58"/>
  <c r="BU58" s="1"/>
  <c r="BS41"/>
  <c r="BU41" s="1"/>
  <c r="BS12"/>
  <c r="BU12" s="1"/>
  <c r="BS31"/>
  <c r="BU31" s="1"/>
  <c r="BS32"/>
  <c r="BU32" s="1"/>
  <c r="BS16"/>
  <c r="BU16" s="1"/>
  <c r="BS37"/>
  <c r="BU37" s="1"/>
  <c r="BS45"/>
  <c r="BU45" s="1"/>
  <c r="BS4"/>
  <c r="BU4" s="1"/>
  <c r="BS55"/>
  <c r="BU55" s="1"/>
  <c r="BS38"/>
  <c r="BU38" s="1"/>
  <c r="BS60"/>
  <c r="BU60" s="1"/>
  <c r="BS47"/>
  <c r="BU47" s="1"/>
  <c r="BS54"/>
  <c r="BU54" s="1"/>
  <c r="BS19"/>
  <c r="BU19" s="1"/>
  <c r="BS30"/>
  <c r="BU30" s="1"/>
  <c r="BS43"/>
  <c r="BU43" s="1"/>
  <c r="BS27"/>
  <c r="BU27" s="1"/>
  <c r="BS57"/>
  <c r="BU57" s="1"/>
  <c r="BS48"/>
  <c r="BU48" s="1"/>
  <c r="BS18"/>
  <c r="BU18" s="1"/>
  <c r="BS26"/>
  <c r="BU26" s="1"/>
  <c r="BS7"/>
  <c r="BU7" s="1"/>
  <c r="BS56"/>
  <c r="BU56" s="1"/>
  <c r="BS46"/>
  <c r="CQ46" s="1"/>
  <c r="BS20"/>
  <c r="BU20" s="1"/>
  <c r="BS50"/>
  <c r="BU50" s="1"/>
  <c r="BS6"/>
  <c r="BU6" s="1"/>
  <c r="BS21"/>
  <c r="BU21" s="1"/>
  <c r="BS52"/>
  <c r="BU52" s="1"/>
  <c r="BS29"/>
  <c r="BU29" s="1"/>
  <c r="BS23"/>
  <c r="BU23" s="1"/>
  <c r="BS24"/>
  <c r="BU24" s="1"/>
  <c r="BS8"/>
  <c r="BU8" s="1"/>
  <c r="BS39"/>
  <c r="BU39" s="1"/>
  <c r="BS28"/>
  <c r="BU28" s="1"/>
  <c r="BS3"/>
  <c r="CQ3" s="1"/>
  <c r="BS11"/>
  <c r="BU11" s="1"/>
  <c r="BS36"/>
  <c r="BU36" s="1"/>
  <c r="BS9"/>
  <c r="BU9" s="1"/>
  <c r="BS25"/>
  <c r="BU25" s="1"/>
  <c r="BS49"/>
  <c r="BU49" s="1"/>
  <c r="BS42"/>
  <c r="BU42" s="1"/>
  <c r="BS40"/>
  <c r="BU40" s="1"/>
  <c r="BS14"/>
  <c r="BU14" s="1"/>
  <c r="BR63"/>
  <c r="AE6"/>
  <c r="AE18"/>
  <c r="AE43"/>
  <c r="Q3"/>
  <c r="BR79"/>
  <c r="N63"/>
  <c r="AB63"/>
  <c r="AB92" s="1"/>
  <c r="BI63"/>
  <c r="BI92" s="1"/>
  <c r="CQ21" l="1"/>
  <c r="CQ56"/>
  <c r="CQ24"/>
  <c r="CQ40"/>
  <c r="CQ18"/>
  <c r="CQ12"/>
  <c r="CQ29"/>
  <c r="CQ32"/>
  <c r="CQ60"/>
  <c r="CQ61"/>
  <c r="CQ36"/>
  <c r="CQ34"/>
  <c r="CQ31"/>
  <c r="CQ58"/>
  <c r="CQ45"/>
  <c r="CQ43"/>
  <c r="CQ51"/>
  <c r="CQ16"/>
  <c r="CQ54"/>
  <c r="CQ38"/>
  <c r="CQ35"/>
  <c r="CQ41"/>
  <c r="CQ55"/>
  <c r="CQ9"/>
  <c r="CQ53"/>
  <c r="CQ22"/>
  <c r="CQ14"/>
  <c r="CQ23"/>
  <c r="CQ49"/>
  <c r="CQ19"/>
  <c r="CQ30"/>
  <c r="CQ4"/>
  <c r="CQ37"/>
  <c r="CQ11"/>
  <c r="CQ57"/>
  <c r="CQ26"/>
  <c r="CQ15"/>
  <c r="CQ13"/>
  <c r="CQ52"/>
  <c r="CQ7"/>
  <c r="CQ48"/>
  <c r="CQ39"/>
  <c r="CQ50"/>
  <c r="CQ42"/>
  <c r="CQ28"/>
  <c r="CQ17"/>
  <c r="CQ20"/>
  <c r="CQ47"/>
  <c r="CQ6"/>
  <c r="CQ8"/>
  <c r="CQ25"/>
  <c r="CQ27"/>
  <c r="AE5"/>
  <c r="CR62"/>
  <c r="CU62" s="1"/>
  <c r="CR15"/>
  <c r="BU46"/>
  <c r="BU3"/>
  <c r="CR59"/>
  <c r="CU59" s="1"/>
  <c r="Q4"/>
  <c r="Q10"/>
  <c r="CR6"/>
  <c r="BU44"/>
  <c r="CR14"/>
  <c r="CR18"/>
  <c r="CR43"/>
  <c r="BR92"/>
  <c r="BS63"/>
  <c r="BS92" s="1"/>
  <c r="O63"/>
  <c r="O92" s="1"/>
  <c r="N92"/>
  <c r="CU6" l="1"/>
  <c r="CR5"/>
  <c r="CU5" s="1"/>
  <c r="CU15"/>
  <c r="CU14"/>
  <c r="CR3"/>
  <c r="CU3" s="1"/>
  <c r="CR4"/>
  <c r="CU4" s="1"/>
  <c r="CU18"/>
  <c r="CU43"/>
  <c r="AA63" l="1"/>
  <c r="AA92" s="1"/>
  <c r="AE37" l="1"/>
  <c r="AE48"/>
  <c r="CR37" l="1"/>
  <c r="CU37" s="1"/>
  <c r="CR48"/>
  <c r="CU48" s="1"/>
  <c r="AE31"/>
  <c r="AE19"/>
  <c r="AE54"/>
  <c r="AE26"/>
  <c r="AE42"/>
  <c r="AE27"/>
  <c r="AE25"/>
  <c r="AE58"/>
  <c r="AE50"/>
  <c r="AE52"/>
  <c r="AE40"/>
  <c r="AE10"/>
  <c r="AE11"/>
  <c r="AE34"/>
  <c r="AE30"/>
  <c r="AE49"/>
  <c r="AE53"/>
  <c r="AE35"/>
  <c r="AE56"/>
  <c r="AE60"/>
  <c r="AE47"/>
  <c r="AE44"/>
  <c r="AE61"/>
  <c r="AE55"/>
  <c r="AE28"/>
  <c r="AE51"/>
  <c r="AE57"/>
  <c r="AE33"/>
  <c r="AE23"/>
  <c r="AE41"/>
  <c r="AE20"/>
  <c r="AE21"/>
  <c r="AE29"/>
  <c r="AE8"/>
  <c r="AE12"/>
  <c r="AE46"/>
  <c r="AE32"/>
  <c r="AE24"/>
  <c r="AE45"/>
  <c r="CR57" l="1"/>
  <c r="CU57" s="1"/>
  <c r="CR21"/>
  <c r="CR30"/>
  <c r="CU30" s="1"/>
  <c r="CR10"/>
  <c r="CU10" s="1"/>
  <c r="CR27"/>
  <c r="CU27" s="1"/>
  <c r="CR26"/>
  <c r="CU26" s="1"/>
  <c r="CR24"/>
  <c r="CU24" s="1"/>
  <c r="CR23"/>
  <c r="CU23" s="1"/>
  <c r="CR28"/>
  <c r="CU28" s="1"/>
  <c r="CR44"/>
  <c r="CU44" s="1"/>
  <c r="CR60"/>
  <c r="CU60" s="1"/>
  <c r="CR52"/>
  <c r="CR58"/>
  <c r="CU58" s="1"/>
  <c r="CR8"/>
  <c r="CU8" s="1"/>
  <c r="CR41"/>
  <c r="CU41" s="1"/>
  <c r="CR61"/>
  <c r="CU61" s="1"/>
  <c r="CR32"/>
  <c r="CU32" s="1"/>
  <c r="CR33"/>
  <c r="CU33" s="1"/>
  <c r="CR47"/>
  <c r="CU47" s="1"/>
  <c r="CR50"/>
  <c r="CU50" s="1"/>
  <c r="CR25"/>
  <c r="CU25" s="1"/>
  <c r="CR56"/>
  <c r="CU56" s="1"/>
  <c r="CR55"/>
  <c r="CU55" s="1"/>
  <c r="CR54"/>
  <c r="CU54" s="1"/>
  <c r="CR53"/>
  <c r="CU53" s="1"/>
  <c r="CR51"/>
  <c r="CU51" s="1"/>
  <c r="CR49"/>
  <c r="CU49" s="1"/>
  <c r="CR46"/>
  <c r="CU46" s="1"/>
  <c r="CR45"/>
  <c r="CU45" s="1"/>
  <c r="CR42"/>
  <c r="CU42" s="1"/>
  <c r="CR40"/>
  <c r="CU40" s="1"/>
  <c r="CR35"/>
  <c r="CU35" s="1"/>
  <c r="CR34"/>
  <c r="CU34" s="1"/>
  <c r="CR31"/>
  <c r="CU31" s="1"/>
  <c r="CR29"/>
  <c r="CU29" s="1"/>
  <c r="CR20"/>
  <c r="CU20" s="1"/>
  <c r="CR19"/>
  <c r="CU19" s="1"/>
  <c r="CR12"/>
  <c r="CU12" s="1"/>
  <c r="CR11"/>
  <c r="CU11" s="1"/>
  <c r="AE16"/>
  <c r="AE39"/>
  <c r="AE7"/>
  <c r="AE22"/>
  <c r="AE9"/>
  <c r="AE13"/>
  <c r="AE38"/>
  <c r="AE17"/>
  <c r="AE36"/>
  <c r="AC63"/>
  <c r="AC92" s="1"/>
  <c r="CU52" l="1"/>
  <c r="CU21"/>
  <c r="CR22"/>
  <c r="CU22" s="1"/>
  <c r="CR36"/>
  <c r="CU36" s="1"/>
  <c r="CR9"/>
  <c r="CU9" s="1"/>
  <c r="CR17"/>
  <c r="CU17" s="1"/>
  <c r="CR39"/>
  <c r="CU39" s="1"/>
  <c r="CR38"/>
  <c r="CU38" s="1"/>
  <c r="CR16"/>
  <c r="CU16" s="1"/>
  <c r="CR13"/>
  <c r="CU13" s="1"/>
  <c r="CR7"/>
  <c r="CU7" s="1"/>
  <c r="CQ63"/>
  <c r="CQ92" l="1"/>
  <c r="CR63"/>
  <c r="CR92" s="1"/>
  <c r="CU63"/>
  <c r="CU92" s="1"/>
  <c r="CQ98"/>
  <c r="DE48"/>
  <c r="DE63" l="1"/>
  <c r="DE92" s="1"/>
</calcChain>
</file>

<file path=xl/sharedStrings.xml><?xml version="1.0" encoding="utf-8"?>
<sst xmlns="http://schemas.openxmlformats.org/spreadsheetml/2006/main" count="220" uniqueCount="187">
  <si>
    <t>Дом</t>
  </si>
  <si>
    <t>Мира,д.48/1</t>
  </si>
  <si>
    <t>Зарплата обслуживающего персонала</t>
  </si>
  <si>
    <t>мира,д.17а</t>
  </si>
  <si>
    <t>мира,д.17д</t>
  </si>
  <si>
    <t>мира,д.38/1</t>
  </si>
  <si>
    <t>мира,д.40</t>
  </si>
  <si>
    <t>мира,д.42</t>
  </si>
  <si>
    <t>мира,д.44</t>
  </si>
  <si>
    <t>мира,д.44а</t>
  </si>
  <si>
    <t>мира,д.44б</t>
  </si>
  <si>
    <t>мира,д.48а</t>
  </si>
  <si>
    <t>мира,д.50</t>
  </si>
  <si>
    <t>мира,д.52</t>
  </si>
  <si>
    <t>мира,д.54</t>
  </si>
  <si>
    <t>мира,д.56</t>
  </si>
  <si>
    <t>мира,д.52а</t>
  </si>
  <si>
    <t>мира,д.54а</t>
  </si>
  <si>
    <t>мира,д.54б</t>
  </si>
  <si>
    <t>мира,д.54в</t>
  </si>
  <si>
    <t>Орджоникидзе,д.2</t>
  </si>
  <si>
    <t>Орджоникидзе,д.2 кор.2</t>
  </si>
  <si>
    <t>Орджоникидзе,д3</t>
  </si>
  <si>
    <t>Орджоникидзе,д4</t>
  </si>
  <si>
    <t>Орджоникидзе,д5</t>
  </si>
  <si>
    <t>Орджоникидзе,д3а</t>
  </si>
  <si>
    <t>Орджоникидзе,д3б</t>
  </si>
  <si>
    <t>Орджоникидзе,д3в</t>
  </si>
  <si>
    <t>Орджоникидзе,д3г</t>
  </si>
  <si>
    <t>Орджоникидзе,д5а</t>
  </si>
  <si>
    <t>Орджоникидзе,д5б</t>
  </si>
  <si>
    <t>Орджоникидзе,д5в</t>
  </si>
  <si>
    <t>Орджоникидзе,д5д</t>
  </si>
  <si>
    <t>Орджоникидзе,д6/33</t>
  </si>
  <si>
    <t>Орджоникидзе,д7а</t>
  </si>
  <si>
    <t>ул.Молодежная,д.2</t>
  </si>
  <si>
    <t>ул.Молодежная,д.4</t>
  </si>
  <si>
    <t>ул.Молодежная,д.6</t>
  </si>
  <si>
    <t>ул.Молодежная,д.8</t>
  </si>
  <si>
    <t>ул.Молодежная,д.8а</t>
  </si>
  <si>
    <t>ул.Молодежная,д.8б</t>
  </si>
  <si>
    <t>ул.Молодежная,д.10</t>
  </si>
  <si>
    <t>ул.Молодежная,д.12</t>
  </si>
  <si>
    <t>ул.Есенина,д.3</t>
  </si>
  <si>
    <t>ул.Есенина,д.4</t>
  </si>
  <si>
    <t>ул.Есенина,д.5</t>
  </si>
  <si>
    <t>ул.Есенина,д.7</t>
  </si>
  <si>
    <t>ул.Есенина,д.5а</t>
  </si>
  <si>
    <t>ул.Есенина,д.7а</t>
  </si>
  <si>
    <t>ул.Есенина,д.7б</t>
  </si>
  <si>
    <t>ул.Дружбы,д.29/7</t>
  </si>
  <si>
    <t>ул.Дружбы,д.29а</t>
  </si>
  <si>
    <t>ул.Дружбы,д.31</t>
  </si>
  <si>
    <t>ул.Дружбы,д.31а</t>
  </si>
  <si>
    <t>ул.Трудовой проезд,д.1</t>
  </si>
  <si>
    <t>ул.Трудовой проезд,д.3</t>
  </si>
  <si>
    <t>ул.Трудовой проезд,д.5</t>
  </si>
  <si>
    <t>ул.Трудовой проезд,д.7</t>
  </si>
  <si>
    <t>ул.Трудовой проезд,д.11</t>
  </si>
  <si>
    <t>Мира,д.17г</t>
  </si>
  <si>
    <t>Орджоникидзе,д5г</t>
  </si>
  <si>
    <t>ИТОГО</t>
  </si>
  <si>
    <t>Уборка придомовой территории</t>
  </si>
  <si>
    <t>Ремонт швов</t>
  </si>
  <si>
    <t>Ремонт подъездов</t>
  </si>
  <si>
    <t>Зарплата рабочих по ВДО</t>
  </si>
  <si>
    <t>Ремонт внутридомового оборудования (материальные затраты)</t>
  </si>
  <si>
    <t>Ремонт ВДО (прочие прямые затраты)</t>
  </si>
  <si>
    <t>Ремонт конструктивных элементов зданий (заработная плата)</t>
  </si>
  <si>
    <t>Ремонт конструктивных элементов зданий (материальные затраты)</t>
  </si>
  <si>
    <t>Обслуживние лифта</t>
  </si>
  <si>
    <t>Расходы на управление</t>
  </si>
  <si>
    <t>сумма</t>
  </si>
  <si>
    <t>кв.м</t>
  </si>
  <si>
    <t>Сумма (работа)</t>
  </si>
  <si>
    <t>Сумма</t>
  </si>
  <si>
    <t>шт</t>
  </si>
  <si>
    <t>ул.Есенина,д.7в</t>
  </si>
  <si>
    <t>Затраты на благоустройство(прочие прямые  затраты)</t>
  </si>
  <si>
    <t>Уборка лестничных клеток и мусоропроводов</t>
  </si>
  <si>
    <t>Благоустройство (заработная плата)</t>
  </si>
  <si>
    <t>Опиловка деревьев</t>
  </si>
  <si>
    <t>Услуги Расчетного центра</t>
  </si>
  <si>
    <t>Перерасчет (стр30 форма 2.8)</t>
  </si>
  <si>
    <t>Получено целевых взносов (стр 13 форма 2.8)</t>
  </si>
  <si>
    <t>Работы по содержания и ремонту ВДО, вход.в общее имущество дома</t>
  </si>
  <si>
    <t>Работы по содержанию земельного участка</t>
  </si>
  <si>
    <t>Ресурсы по МКД(электроэнергия)</t>
  </si>
  <si>
    <t>Техобслуживание ОДПУ</t>
  </si>
  <si>
    <t>Затраты на благоустройсто (доставка квитанций)</t>
  </si>
  <si>
    <t>Ремонт кровли</t>
  </si>
  <si>
    <t>Ресурсы по МКД(х/в вода)</t>
  </si>
  <si>
    <t>Комсомольская д.2</t>
  </si>
  <si>
    <t>Комсомольская д.2а</t>
  </si>
  <si>
    <t>Комсомольская д.4</t>
  </si>
  <si>
    <t>Комсомольская д.6</t>
  </si>
  <si>
    <t>Чапаева д.2</t>
  </si>
  <si>
    <t>Чапаева д.6</t>
  </si>
  <si>
    <t>Чапаева д.8</t>
  </si>
  <si>
    <t>Чапаева д.10</t>
  </si>
  <si>
    <t>Чапаева д.12</t>
  </si>
  <si>
    <t>Чапаева д.12а</t>
  </si>
  <si>
    <t>Школьная д.8</t>
  </si>
  <si>
    <t>Школьная д.8а</t>
  </si>
  <si>
    <t>Школьная д.8б</t>
  </si>
  <si>
    <t>Школьная д.10</t>
  </si>
  <si>
    <t>Ресурсы по МКД(ГВС)</t>
  </si>
  <si>
    <t>Техобслуживание ВДГО</t>
  </si>
  <si>
    <t>Ремонт конструктивных элементов зданий (затраты)</t>
  </si>
  <si>
    <t>Ремонт конструктивных элементов зданий (прочие материальные затраты)</t>
  </si>
  <si>
    <t>Услуги Расчетного центра 1,5%</t>
  </si>
  <si>
    <t>Услуги Расчетного центра 1,0%</t>
  </si>
  <si>
    <t>Ресурсы по МКД ИТОГО</t>
  </si>
  <si>
    <t>Уборка мусоропровода</t>
  </si>
  <si>
    <t>Уборка лестничных клеток</t>
  </si>
  <si>
    <t>Услуги по дератизации, дезинсекции, дезинфекции</t>
  </si>
  <si>
    <t>Юридические услуги</t>
  </si>
  <si>
    <t>пог.м</t>
  </si>
  <si>
    <t>Услуги Расчетного центра 2%</t>
  </si>
  <si>
    <t>Остекление</t>
  </si>
  <si>
    <t>Итого услуги Расчетного центра</t>
  </si>
  <si>
    <t>ИТОГО расходы без СОИ эл/эн</t>
  </si>
  <si>
    <t>Начислено</t>
  </si>
  <si>
    <t>ВСЕГО</t>
  </si>
  <si>
    <t>Оплачено  за 2021г. (стр.15 форма 2.8)</t>
  </si>
  <si>
    <t>Сальдо на 01.01.2022г. (стр.20 форма 2.8)</t>
  </si>
  <si>
    <t>Сальдо на 01.01.2021г.(стр.6 форма 2.8)</t>
  </si>
  <si>
    <t>Нежилые</t>
  </si>
  <si>
    <t>Квартиры</t>
  </si>
  <si>
    <t>Снято</t>
  </si>
  <si>
    <t>ЦИКЛ</t>
  </si>
  <si>
    <t>Росреестр</t>
  </si>
  <si>
    <t>Дератизация</t>
  </si>
  <si>
    <t>Дезинсекция</t>
  </si>
  <si>
    <t>Дезинфекция</t>
  </si>
  <si>
    <t>Очистка кровли от снега</t>
  </si>
  <si>
    <t>Уборка подвальных помещений</t>
  </si>
  <si>
    <t>Уборка чердачных помещений</t>
  </si>
  <si>
    <t>Ремонт конструктивных элементов зданий (транспортные услуги)</t>
  </si>
  <si>
    <t>Ремонт внутридомового оборудования (транспортные услуги)</t>
  </si>
  <si>
    <t>Уборка лестничных клеток (перерасчет)</t>
  </si>
  <si>
    <t xml:space="preserve">Ремонт ВДО </t>
  </si>
  <si>
    <t>Ремонт ВДО ДВК</t>
  </si>
  <si>
    <t>Ремонт ВДО электроснабжение</t>
  </si>
  <si>
    <t>ед.</t>
  </si>
  <si>
    <t>м2</t>
  </si>
  <si>
    <t>ед</t>
  </si>
  <si>
    <t>Ремонт подъездных козырьков</t>
  </si>
  <si>
    <t>Прибыль</t>
  </si>
  <si>
    <t>%</t>
  </si>
  <si>
    <t>Итого стоимость работы по содержания и ремонту ВДО, вход.в общее имущество дома</t>
  </si>
  <si>
    <t>Итого стоимость работы по АСО</t>
  </si>
  <si>
    <t>Расходы по ремонту конструктивных элементов зданий</t>
  </si>
  <si>
    <t>Итого стоимость работ по содержанию земельного учатска</t>
  </si>
  <si>
    <t>Итого стомость работ</t>
  </si>
  <si>
    <t>Итого стоимость работ по ремонту конструктивных элементов зданий</t>
  </si>
  <si>
    <t>шифер лист шт.</t>
  </si>
  <si>
    <t>Обслуживание</t>
  </si>
  <si>
    <t>Обход</t>
  </si>
  <si>
    <t>Затраты на благоустройство   (материальные  затраты)</t>
  </si>
  <si>
    <t>Ремонт детского игрового оборудования</t>
  </si>
  <si>
    <t>Благоустройтройство (услуги)</t>
  </si>
  <si>
    <t>Сумма (материал)</t>
  </si>
  <si>
    <t xml:space="preserve">Сумма </t>
  </si>
  <si>
    <t>Кол-во работ</t>
  </si>
  <si>
    <t>Обслуживание оборудования</t>
  </si>
  <si>
    <t>Ремонт подвальных дверей</t>
  </si>
  <si>
    <t>Ремонт ( замена) оконных блоков</t>
  </si>
  <si>
    <t>Ремонт отмостки</t>
  </si>
  <si>
    <t xml:space="preserve">Транспортные услуги </t>
  </si>
  <si>
    <t>Начислено по статьям  содержание жилья, лифт за 2024г. (Стр.7,8 форма 2.8)</t>
  </si>
  <si>
    <t>Пионерская д.18</t>
  </si>
  <si>
    <t>Пионерская д.18а</t>
  </si>
  <si>
    <t>Пионерская д.18б</t>
  </si>
  <si>
    <t>Пионерская д.18в</t>
  </si>
  <si>
    <t>Пионерская д.18г</t>
  </si>
  <si>
    <t>Пионерская д.18д</t>
  </si>
  <si>
    <t>Пионерская д.18ж</t>
  </si>
  <si>
    <t>Пионерская д.18ж к.1</t>
  </si>
  <si>
    <t>Пионерская д.18ж к.2</t>
  </si>
  <si>
    <t>Ремонт чердачных проемов</t>
  </si>
  <si>
    <t>Ремонт ДВК</t>
  </si>
  <si>
    <t>Ремонт входной группы</t>
  </si>
  <si>
    <t>Сумма (материалы)</t>
  </si>
  <si>
    <t>Услуги по дератизации и дизенсекции</t>
  </si>
  <si>
    <t>Ремонт ВДО</t>
  </si>
  <si>
    <t>Техобслуживание ВДО</t>
  </si>
</sst>
</file>

<file path=xl/styles.xml><?xml version="1.0" encoding="utf-8"?>
<styleSheet xmlns="http://schemas.openxmlformats.org/spreadsheetml/2006/main">
  <numFmts count="1">
    <numFmt numFmtId="166" formatCode="#,##0.0000"/>
  </numFmts>
  <fonts count="17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8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name val="Arial"/>
      <family val="2"/>
      <charset val="204"/>
    </font>
    <font>
      <sz val="11"/>
      <name val="Arial Cyr"/>
      <charset val="204"/>
    </font>
    <font>
      <sz val="10"/>
      <color theme="1"/>
      <name val="Arial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1" xfId="0" applyFill="1" applyBorder="1"/>
    <xf numFmtId="0" fontId="3" fillId="0" borderId="0" xfId="0" applyFont="1" applyFill="1"/>
    <xf numFmtId="0" fontId="0" fillId="0" borderId="2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/>
    <xf numFmtId="4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2" fontId="0" fillId="0" borderId="0" xfId="0" applyNumberFormat="1" applyFill="1"/>
    <xf numFmtId="4" fontId="0" fillId="0" borderId="0" xfId="0" applyNumberFormat="1" applyFill="1" applyBorder="1"/>
    <xf numFmtId="0" fontId="3" fillId="0" borderId="0" xfId="0" applyFont="1" applyFill="1" applyBorder="1"/>
    <xf numFmtId="4" fontId="0" fillId="0" borderId="0" xfId="0" applyNumberFormat="1" applyFill="1"/>
    <xf numFmtId="2" fontId="3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/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/>
    <xf numFmtId="4" fontId="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/>
    <xf numFmtId="2" fontId="0" fillId="0" borderId="10" xfId="0" applyNumberForma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 textRotation="90" wrapText="1"/>
    </xf>
    <xf numFmtId="4" fontId="1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justify"/>
    </xf>
    <xf numFmtId="0" fontId="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/>
    <xf numFmtId="2" fontId="0" fillId="0" borderId="0" xfId="0" applyNumberFormat="1" applyFont="1" applyFill="1"/>
    <xf numFmtId="4" fontId="16" fillId="0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/>
    <xf numFmtId="0" fontId="6" fillId="0" borderId="0" xfId="0" applyFont="1" applyFill="1" applyBorder="1"/>
    <xf numFmtId="2" fontId="6" fillId="0" borderId="0" xfId="0" applyNumberFormat="1" applyFont="1" applyFill="1"/>
    <xf numFmtId="0" fontId="15" fillId="0" borderId="1" xfId="0" applyFont="1" applyFill="1" applyBorder="1"/>
    <xf numFmtId="0" fontId="0" fillId="0" borderId="1" xfId="0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textRotation="90"/>
    </xf>
    <xf numFmtId="0" fontId="0" fillId="0" borderId="3" xfId="0" applyFill="1" applyBorder="1" applyAlignment="1">
      <alignment horizontal="center" vertical="center" textRotation="90"/>
    </xf>
    <xf numFmtId="2" fontId="0" fillId="0" borderId="1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 textRotation="90" wrapText="1"/>
    </xf>
    <xf numFmtId="2" fontId="0" fillId="0" borderId="7" xfId="0" applyNumberFormat="1" applyFill="1" applyBorder="1" applyAlignment="1">
      <alignment horizontal="center" vertical="center" textRotation="90" wrapText="1"/>
    </xf>
    <xf numFmtId="2" fontId="0" fillId="0" borderId="6" xfId="0" applyNumberFormat="1" applyFill="1" applyBorder="1" applyAlignment="1">
      <alignment horizontal="center" vertical="center" textRotation="90" wrapText="1"/>
    </xf>
    <xf numFmtId="2" fontId="0" fillId="0" borderId="3" xfId="0" applyNumberForma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3" xfId="0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 vertical="center" wrapText="1"/>
    </xf>
    <xf numFmtId="2" fontId="0" fillId="0" borderId="6" xfId="0" applyNumberFormat="1" applyFill="1" applyBorder="1" applyAlignment="1">
      <alignment horizontal="center" vertical="center" textRotation="90"/>
    </xf>
    <xf numFmtId="2" fontId="3" fillId="0" borderId="3" xfId="0" applyNumberFormat="1" applyFont="1" applyFill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 vertical="center" textRotation="90"/>
    </xf>
    <xf numFmtId="2" fontId="0" fillId="0" borderId="2" xfId="0" applyNumberFormat="1" applyFill="1" applyBorder="1" applyAlignment="1">
      <alignment horizontal="center" vertical="center" textRotation="90"/>
    </xf>
    <xf numFmtId="2" fontId="3" fillId="0" borderId="3" xfId="0" applyNumberFormat="1" applyFont="1" applyFill="1" applyBorder="1" applyAlignment="1">
      <alignment horizontal="center" vertical="center" textRotation="90" wrapText="1"/>
    </xf>
    <xf numFmtId="2" fontId="0" fillId="0" borderId="1" xfId="0" applyNumberForma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textRotation="90" wrapText="1"/>
    </xf>
    <xf numFmtId="0" fontId="0" fillId="0" borderId="14" xfId="0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 vertical="center" textRotation="90" wrapText="1"/>
    </xf>
    <xf numFmtId="0" fontId="0" fillId="0" borderId="3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2" fontId="0" fillId="0" borderId="9" xfId="0" applyNumberForma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justify"/>
    </xf>
    <xf numFmtId="2" fontId="1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 textRotation="90" wrapText="1"/>
    </xf>
    <xf numFmtId="2" fontId="0" fillId="0" borderId="3" xfId="0" applyNumberForma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 vertical="center" textRotation="90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2" fontId="0" fillId="0" borderId="6" xfId="0" applyNumberFormat="1" applyFill="1" applyBorder="1" applyAlignment="1">
      <alignment horizontal="center" vertical="center" textRotation="90"/>
    </xf>
    <xf numFmtId="0" fontId="0" fillId="0" borderId="3" xfId="0" applyFill="1" applyBorder="1" applyAlignment="1">
      <alignment horizontal="center" vertical="center" textRotation="90"/>
    </xf>
    <xf numFmtId="0" fontId="0" fillId="0" borderId="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2" fontId="0" fillId="0" borderId="8" xfId="0" applyNumberFormat="1" applyFill="1" applyBorder="1" applyAlignment="1">
      <alignment horizontal="center" vertical="center" wrapText="1"/>
    </xf>
    <xf numFmtId="2" fontId="0" fillId="0" borderId="13" xfId="0" applyNumberFormat="1" applyFill="1" applyBorder="1" applyAlignment="1">
      <alignment horizontal="center" vertical="center" wrapText="1"/>
    </xf>
    <xf numFmtId="2" fontId="0" fillId="0" borderId="1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textRotation="90"/>
    </xf>
    <xf numFmtId="2" fontId="0" fillId="0" borderId="2" xfId="0" applyNumberFormat="1" applyFill="1" applyBorder="1" applyAlignment="1">
      <alignment horizontal="center" vertical="center" textRotation="90"/>
    </xf>
    <xf numFmtId="0" fontId="0" fillId="0" borderId="12" xfId="0" applyFill="1" applyBorder="1" applyAlignment="1">
      <alignment horizontal="center" vertical="center" textRotation="90" wrapText="1"/>
    </xf>
    <xf numFmtId="0" fontId="0" fillId="0" borderId="9" xfId="0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DN98"/>
  <sheetViews>
    <sheetView tabSelected="1" zoomScaleSheetLayoutView="100" workbookViewId="0">
      <pane xSplit="1" topLeftCell="B1" activePane="topRight" state="frozen"/>
      <selection pane="topRight" activeCell="A3" sqref="A3"/>
    </sheetView>
  </sheetViews>
  <sheetFormatPr defaultRowHeight="13.2"/>
  <cols>
    <col min="1" max="1" width="22.88671875" style="5" bestFit="1" customWidth="1"/>
    <col min="2" max="2" width="11" style="20" customWidth="1"/>
    <col min="3" max="3" width="13" style="13" hidden="1" customWidth="1"/>
    <col min="4" max="4" width="12.33203125" style="13" hidden="1" customWidth="1"/>
    <col min="5" max="5" width="9.6640625" style="13" hidden="1" customWidth="1"/>
    <col min="6" max="6" width="12.33203125" style="13" hidden="1" customWidth="1"/>
    <col min="7" max="7" width="11.88671875" style="13" hidden="1" customWidth="1"/>
    <col min="8" max="8" width="12.33203125" style="13" customWidth="1"/>
    <col min="9" max="9" width="9.5546875" style="13" hidden="1" customWidth="1"/>
    <col min="10" max="10" width="13.77734375" style="13" hidden="1" customWidth="1"/>
    <col min="11" max="11" width="12.21875" style="13" hidden="1" customWidth="1"/>
    <col min="12" max="12" width="12.33203125" style="13" customWidth="1"/>
    <col min="13" max="13" width="12" style="13" customWidth="1"/>
    <col min="14" max="14" width="14.88671875" style="13" hidden="1" customWidth="1"/>
    <col min="15" max="15" width="13.33203125" style="13" hidden="1" customWidth="1"/>
    <col min="16" max="16" width="8.33203125" style="13" hidden="1" customWidth="1"/>
    <col min="17" max="17" width="13.33203125" style="13" hidden="1" customWidth="1"/>
    <col min="18" max="18" width="15.5546875" style="13" bestFit="1" customWidth="1"/>
    <col min="19" max="19" width="9.5546875" style="13" hidden="1" customWidth="1"/>
    <col min="20" max="20" width="8.44140625" style="7" hidden="1" customWidth="1"/>
    <col min="21" max="21" width="12.33203125" style="7" hidden="1" customWidth="1"/>
    <col min="22" max="22" width="12.33203125" style="7" customWidth="1"/>
    <col min="23" max="23" width="12.33203125" style="7" hidden="1" customWidth="1"/>
    <col min="24" max="24" width="15.5546875" style="8" hidden="1" customWidth="1"/>
    <col min="25" max="25" width="12" style="8" hidden="1" customWidth="1"/>
    <col min="26" max="26" width="10.6640625" style="8" hidden="1" customWidth="1"/>
    <col min="27" max="28" width="10.5546875" style="8" hidden="1" customWidth="1"/>
    <col min="29" max="29" width="13.109375" style="8" hidden="1" customWidth="1"/>
    <col min="30" max="30" width="7.6640625" style="8" hidden="1" customWidth="1"/>
    <col min="31" max="31" width="13.109375" style="8" hidden="1" customWidth="1"/>
    <col min="32" max="32" width="13.109375" style="8" customWidth="1"/>
    <col min="33" max="33" width="13.109375" style="8" hidden="1" customWidth="1"/>
    <col min="34" max="34" width="8.6640625" style="100" bestFit="1" customWidth="1"/>
    <col min="35" max="35" width="7" style="7" hidden="1" customWidth="1"/>
    <col min="36" max="36" width="11.33203125" style="7" customWidth="1"/>
    <col min="37" max="37" width="12.33203125" style="8" customWidth="1"/>
    <col min="38" max="38" width="8.6640625" style="8" customWidth="1"/>
    <col min="39" max="39" width="12.33203125" style="8" bestFit="1" customWidth="1"/>
    <col min="40" max="40" width="6.109375" style="8" bestFit="1" customWidth="1"/>
    <col min="41" max="41" width="11.6640625" style="8" bestFit="1" customWidth="1"/>
    <col min="42" max="42" width="6.109375" style="8" customWidth="1"/>
    <col min="43" max="43" width="10.6640625" style="8" customWidth="1"/>
    <col min="44" max="44" width="7.109375" style="8" customWidth="1"/>
    <col min="45" max="45" width="10.88671875" style="8" customWidth="1"/>
    <col min="46" max="46" width="7.109375" style="8" bestFit="1" customWidth="1"/>
    <col min="47" max="47" width="10.6640625" style="8" bestFit="1" customWidth="1"/>
    <col min="48" max="48" width="8.6640625" style="8" customWidth="1"/>
    <col min="49" max="49" width="10.6640625" style="8" customWidth="1"/>
    <col min="50" max="50" width="7.33203125" style="8" customWidth="1"/>
    <col min="51" max="51" width="11.6640625" style="8" customWidth="1"/>
    <col min="52" max="53" width="10.109375" style="8" customWidth="1"/>
    <col min="54" max="54" width="9.6640625" style="8" customWidth="1"/>
    <col min="55" max="55" width="10.109375" style="8" bestFit="1" customWidth="1"/>
    <col min="56" max="56" width="13.5546875" style="8" customWidth="1"/>
    <col min="57" max="57" width="12.88671875" style="8" hidden="1" customWidth="1"/>
    <col min="58" max="58" width="14.109375" style="8" hidden="1" customWidth="1"/>
    <col min="59" max="59" width="11.6640625" style="8" hidden="1" customWidth="1"/>
    <col min="60" max="60" width="12.88671875" style="8" customWidth="1"/>
    <col min="61" max="61" width="12.88671875" style="8" hidden="1" customWidth="1"/>
    <col min="62" max="62" width="13.33203125" style="8" hidden="1" customWidth="1"/>
    <col min="63" max="63" width="13.5546875" style="8" hidden="1" customWidth="1"/>
    <col min="64" max="66" width="11.6640625" style="8" hidden="1" customWidth="1"/>
    <col min="67" max="67" width="12.33203125" style="8" hidden="1" customWidth="1"/>
    <col min="68" max="69" width="11.88671875" style="8" hidden="1" customWidth="1"/>
    <col min="70" max="70" width="12.88671875" style="8" hidden="1" customWidth="1"/>
    <col min="71" max="71" width="15.109375" style="8" hidden="1" customWidth="1"/>
    <col min="72" max="72" width="9.5546875" style="8" hidden="1" customWidth="1"/>
    <col min="73" max="73" width="12" style="8" hidden="1" customWidth="1"/>
    <col min="74" max="74" width="15.109375" style="8" customWidth="1"/>
    <col min="75" max="75" width="11.88671875" style="8" hidden="1" customWidth="1"/>
    <col min="76" max="77" width="10.6640625" style="8" hidden="1" customWidth="1"/>
    <col min="78" max="78" width="12.33203125" style="8" hidden="1" customWidth="1"/>
    <col min="79" max="79" width="13.6640625" style="8" customWidth="1"/>
    <col min="80" max="80" width="13.109375" style="8" customWidth="1"/>
    <col min="81" max="81" width="13" style="8" customWidth="1"/>
    <col min="82" max="82" width="12.6640625" style="8" hidden="1" customWidth="1"/>
    <col min="83" max="83" width="12.88671875" style="8" hidden="1" customWidth="1"/>
    <col min="84" max="84" width="11.109375" style="8" hidden="1" customWidth="1"/>
    <col min="85" max="85" width="13.109375" style="8" hidden="1" customWidth="1"/>
    <col min="86" max="86" width="11.6640625" style="8" hidden="1" customWidth="1"/>
    <col min="87" max="87" width="12.88671875" style="13" hidden="1" customWidth="1"/>
    <col min="88" max="88" width="13.109375" style="13" hidden="1" customWidth="1"/>
    <col min="89" max="89" width="12.5546875" style="13" customWidth="1"/>
    <col min="90" max="90" width="9.6640625" style="13" hidden="1" customWidth="1"/>
    <col min="91" max="92" width="11.88671875" style="13" hidden="1" customWidth="1"/>
    <col min="93" max="93" width="14" style="8" customWidth="1"/>
    <col min="94" max="94" width="12.33203125" style="8" hidden="1" customWidth="1"/>
    <col min="95" max="96" width="16.6640625" style="13" hidden="1" customWidth="1"/>
    <col min="97" max="97" width="16.6640625" style="13" customWidth="1"/>
    <col min="98" max="98" width="16.44140625" style="8" hidden="1" customWidth="1"/>
    <col min="99" max="99" width="14.88671875" style="8" hidden="1" customWidth="1"/>
    <col min="100" max="100" width="16.88671875" style="8" hidden="1" customWidth="1"/>
    <col min="101" max="101" width="12.33203125" style="8" hidden="1" customWidth="1"/>
    <col min="102" max="102" width="7.33203125" style="8" hidden="1" customWidth="1"/>
    <col min="103" max="103" width="10.33203125" style="8" hidden="1" customWidth="1"/>
    <col min="104" max="104" width="6.33203125" style="8" hidden="1" customWidth="1"/>
    <col min="105" max="105" width="10.44140625" style="8" hidden="1" customWidth="1"/>
    <col min="106" max="106" width="7.33203125" style="8" hidden="1" customWidth="1"/>
    <col min="107" max="107" width="12.6640625" style="8" hidden="1" customWidth="1"/>
    <col min="108" max="108" width="8.88671875" style="8" hidden="1" customWidth="1"/>
    <col min="109" max="109" width="14.33203125" style="8" hidden="1" customWidth="1"/>
    <col min="110" max="110" width="13.33203125" style="8" hidden="1" customWidth="1"/>
    <col min="111" max="111" width="11.6640625" style="2" customWidth="1"/>
    <col min="112" max="112" width="12.44140625" style="2" customWidth="1"/>
    <col min="113" max="113" width="9.109375" style="5" customWidth="1"/>
    <col min="114" max="114" width="15.6640625" style="5" customWidth="1"/>
    <col min="115" max="115" width="12.6640625" style="5" bestFit="1" customWidth="1"/>
    <col min="116" max="116" width="11.6640625" style="5" bestFit="1" customWidth="1"/>
    <col min="117" max="117" width="8.88671875" style="5"/>
    <col min="118" max="118" width="10.109375" style="5" bestFit="1" customWidth="1"/>
    <col min="119" max="16384" width="8.88671875" style="5"/>
  </cols>
  <sheetData>
    <row r="1" spans="1:116" ht="89.4" customHeight="1">
      <c r="A1" s="110" t="s">
        <v>0</v>
      </c>
      <c r="B1" s="112" t="s">
        <v>145</v>
      </c>
      <c r="C1" s="72" t="s">
        <v>65</v>
      </c>
      <c r="D1" s="78" t="s">
        <v>66</v>
      </c>
      <c r="E1" s="78"/>
      <c r="F1" s="78"/>
      <c r="G1" s="78"/>
      <c r="H1" s="101" t="s">
        <v>185</v>
      </c>
      <c r="I1" s="67" t="s">
        <v>139</v>
      </c>
      <c r="J1" s="78" t="s">
        <v>107</v>
      </c>
      <c r="K1" s="78"/>
      <c r="L1" s="101" t="s">
        <v>186</v>
      </c>
      <c r="M1" s="101" t="s">
        <v>181</v>
      </c>
      <c r="N1" s="78" t="s">
        <v>67</v>
      </c>
      <c r="O1" s="67" t="s">
        <v>85</v>
      </c>
      <c r="P1" s="65" t="s">
        <v>148</v>
      </c>
      <c r="Q1" s="66"/>
      <c r="R1" s="101" t="s">
        <v>150</v>
      </c>
      <c r="S1" s="67" t="s">
        <v>164</v>
      </c>
      <c r="T1" s="65" t="s">
        <v>148</v>
      </c>
      <c r="U1" s="66"/>
      <c r="V1" s="101" t="s">
        <v>151</v>
      </c>
      <c r="W1" s="67" t="s">
        <v>164</v>
      </c>
      <c r="X1" s="67" t="s">
        <v>68</v>
      </c>
      <c r="Y1" s="67" t="s">
        <v>69</v>
      </c>
      <c r="Z1" s="67" t="s">
        <v>138</v>
      </c>
      <c r="AA1" s="67" t="s">
        <v>108</v>
      </c>
      <c r="AB1" s="67" t="s">
        <v>109</v>
      </c>
      <c r="AC1" s="67" t="s">
        <v>152</v>
      </c>
      <c r="AD1" s="65" t="s">
        <v>148</v>
      </c>
      <c r="AE1" s="66"/>
      <c r="AF1" s="101" t="s">
        <v>155</v>
      </c>
      <c r="AG1" s="67" t="s">
        <v>164</v>
      </c>
      <c r="AH1" s="106" t="s">
        <v>90</v>
      </c>
      <c r="AI1" s="107"/>
      <c r="AJ1" s="107"/>
      <c r="AK1" s="108"/>
      <c r="AL1" s="106" t="s">
        <v>63</v>
      </c>
      <c r="AM1" s="108"/>
      <c r="AN1" s="106" t="s">
        <v>64</v>
      </c>
      <c r="AO1" s="108"/>
      <c r="AP1" s="106" t="s">
        <v>180</v>
      </c>
      <c r="AQ1" s="108"/>
      <c r="AR1" s="106" t="s">
        <v>182</v>
      </c>
      <c r="AS1" s="108"/>
      <c r="AT1" s="106" t="s">
        <v>119</v>
      </c>
      <c r="AU1" s="108"/>
      <c r="AV1" s="106" t="s">
        <v>166</v>
      </c>
      <c r="AW1" s="108"/>
      <c r="AX1" s="106" t="s">
        <v>168</v>
      </c>
      <c r="AY1" s="108"/>
      <c r="AZ1" s="106" t="s">
        <v>147</v>
      </c>
      <c r="BA1" s="108"/>
      <c r="BB1" s="106" t="s">
        <v>167</v>
      </c>
      <c r="BC1" s="108"/>
      <c r="BD1" s="104" t="s">
        <v>62</v>
      </c>
      <c r="BE1" s="79" t="s">
        <v>79</v>
      </c>
      <c r="BF1" s="80"/>
      <c r="BG1" s="80"/>
      <c r="BH1" s="124" t="s">
        <v>79</v>
      </c>
      <c r="BI1" s="69" t="s">
        <v>80</v>
      </c>
      <c r="BJ1" s="81" t="s">
        <v>161</v>
      </c>
      <c r="BK1" s="81"/>
      <c r="BL1" s="81"/>
      <c r="BM1" s="81"/>
      <c r="BN1" s="81"/>
      <c r="BO1" s="82"/>
      <c r="BP1" s="69" t="s">
        <v>159</v>
      </c>
      <c r="BQ1" s="69" t="s">
        <v>89</v>
      </c>
      <c r="BR1" s="69" t="s">
        <v>78</v>
      </c>
      <c r="BS1" s="69" t="s">
        <v>86</v>
      </c>
      <c r="BT1" s="65" t="s">
        <v>148</v>
      </c>
      <c r="BU1" s="66"/>
      <c r="BV1" s="101" t="s">
        <v>153</v>
      </c>
      <c r="BW1" s="69" t="s">
        <v>81</v>
      </c>
      <c r="BX1" s="71" t="s">
        <v>115</v>
      </c>
      <c r="BY1" s="71"/>
      <c r="BZ1" s="71"/>
      <c r="CA1" s="112" t="s">
        <v>184</v>
      </c>
      <c r="CB1" s="104" t="s">
        <v>70</v>
      </c>
      <c r="CC1" s="103" t="s">
        <v>88</v>
      </c>
      <c r="CD1" s="62" t="s">
        <v>112</v>
      </c>
      <c r="CE1" s="62" t="s">
        <v>106</v>
      </c>
      <c r="CF1" s="62" t="s">
        <v>91</v>
      </c>
      <c r="CG1" s="62" t="s">
        <v>87</v>
      </c>
      <c r="CH1" s="64" t="s">
        <v>82</v>
      </c>
      <c r="CI1" s="64"/>
      <c r="CJ1" s="64"/>
      <c r="CK1" s="123" t="s">
        <v>120</v>
      </c>
      <c r="CL1" s="78" t="s">
        <v>116</v>
      </c>
      <c r="CM1" s="78"/>
      <c r="CN1" s="78"/>
      <c r="CO1" s="103" t="s">
        <v>71</v>
      </c>
      <c r="CP1" s="74" t="s">
        <v>2</v>
      </c>
      <c r="CQ1" s="72" t="s">
        <v>121</v>
      </c>
      <c r="CR1" s="76" t="s">
        <v>148</v>
      </c>
      <c r="CS1" s="114" t="s">
        <v>154</v>
      </c>
      <c r="CT1" s="116" t="s">
        <v>170</v>
      </c>
      <c r="CU1" s="117"/>
      <c r="CV1" s="117"/>
      <c r="CW1" s="118"/>
      <c r="CX1" s="109" t="s">
        <v>83</v>
      </c>
      <c r="CY1" s="109"/>
      <c r="CZ1" s="109"/>
      <c r="DA1" s="112" t="s">
        <v>84</v>
      </c>
      <c r="DB1" s="119" t="s">
        <v>124</v>
      </c>
      <c r="DC1" s="120"/>
      <c r="DD1" s="121"/>
      <c r="DE1" s="106" t="s">
        <v>125</v>
      </c>
      <c r="DF1" s="109" t="s">
        <v>126</v>
      </c>
      <c r="DG1" s="4"/>
      <c r="DH1" s="4"/>
      <c r="DI1" s="27"/>
      <c r="DJ1" s="28"/>
      <c r="DK1" s="28"/>
      <c r="DL1" s="28"/>
    </row>
    <row r="2" spans="1:116" ht="105" customHeight="1">
      <c r="A2" s="111"/>
      <c r="B2" s="113"/>
      <c r="C2" s="63"/>
      <c r="D2" s="83" t="s">
        <v>141</v>
      </c>
      <c r="E2" s="83" t="s">
        <v>142</v>
      </c>
      <c r="F2" s="83" t="s">
        <v>143</v>
      </c>
      <c r="G2" s="83" t="s">
        <v>165</v>
      </c>
      <c r="H2" s="102"/>
      <c r="I2" s="68"/>
      <c r="J2" s="78" t="s">
        <v>157</v>
      </c>
      <c r="K2" s="78" t="s">
        <v>158</v>
      </c>
      <c r="L2" s="102"/>
      <c r="M2" s="102"/>
      <c r="N2" s="83"/>
      <c r="O2" s="68"/>
      <c r="P2" s="68" t="s">
        <v>149</v>
      </c>
      <c r="Q2" s="35" t="s">
        <v>75</v>
      </c>
      <c r="R2" s="102"/>
      <c r="S2" s="68"/>
      <c r="T2" s="68" t="s">
        <v>149</v>
      </c>
      <c r="U2" s="35" t="s">
        <v>75</v>
      </c>
      <c r="V2" s="102"/>
      <c r="W2" s="68"/>
      <c r="X2" s="77"/>
      <c r="Y2" s="77"/>
      <c r="Z2" s="77"/>
      <c r="AA2" s="77"/>
      <c r="AB2" s="77"/>
      <c r="AC2" s="77"/>
      <c r="AD2" s="68" t="s">
        <v>149</v>
      </c>
      <c r="AE2" s="35" t="s">
        <v>75</v>
      </c>
      <c r="AF2" s="102"/>
      <c r="AG2" s="68"/>
      <c r="AH2" s="6" t="s">
        <v>73</v>
      </c>
      <c r="AI2" s="71" t="s">
        <v>156</v>
      </c>
      <c r="AJ2" s="71" t="s">
        <v>162</v>
      </c>
      <c r="AK2" s="71" t="s">
        <v>74</v>
      </c>
      <c r="AL2" s="37" t="s">
        <v>117</v>
      </c>
      <c r="AM2" s="71" t="s">
        <v>74</v>
      </c>
      <c r="AN2" s="37" t="s">
        <v>76</v>
      </c>
      <c r="AO2" s="71" t="s">
        <v>183</v>
      </c>
      <c r="AP2" s="84" t="s">
        <v>76</v>
      </c>
      <c r="AQ2" s="84" t="s">
        <v>72</v>
      </c>
      <c r="AR2" s="84" t="s">
        <v>76</v>
      </c>
      <c r="AS2" s="84" t="s">
        <v>72</v>
      </c>
      <c r="AT2" s="84" t="s">
        <v>145</v>
      </c>
      <c r="AU2" s="37" t="s">
        <v>75</v>
      </c>
      <c r="AV2" s="84" t="s">
        <v>76</v>
      </c>
      <c r="AW2" s="37" t="s">
        <v>75</v>
      </c>
      <c r="AX2" s="84" t="s">
        <v>145</v>
      </c>
      <c r="AY2" s="37" t="s">
        <v>75</v>
      </c>
      <c r="AZ2" s="84" t="s">
        <v>146</v>
      </c>
      <c r="BA2" s="71" t="s">
        <v>163</v>
      </c>
      <c r="BB2" s="37" t="s">
        <v>144</v>
      </c>
      <c r="BC2" s="71" t="s">
        <v>163</v>
      </c>
      <c r="BD2" s="105"/>
      <c r="BE2" s="69" t="s">
        <v>113</v>
      </c>
      <c r="BF2" s="69" t="s">
        <v>114</v>
      </c>
      <c r="BG2" s="69" t="s">
        <v>140</v>
      </c>
      <c r="BH2" s="125"/>
      <c r="BI2" s="70"/>
      <c r="BJ2" s="85" t="s">
        <v>169</v>
      </c>
      <c r="BK2" s="85" t="s">
        <v>135</v>
      </c>
      <c r="BL2" s="85" t="s">
        <v>137</v>
      </c>
      <c r="BM2" s="85" t="s">
        <v>160</v>
      </c>
      <c r="BN2" s="85" t="s">
        <v>136</v>
      </c>
      <c r="BO2" s="83" t="s">
        <v>61</v>
      </c>
      <c r="BP2" s="70"/>
      <c r="BQ2" s="70"/>
      <c r="BR2" s="70"/>
      <c r="BS2" s="70"/>
      <c r="BT2" s="68" t="s">
        <v>149</v>
      </c>
      <c r="BU2" s="35" t="s">
        <v>75</v>
      </c>
      <c r="BV2" s="102"/>
      <c r="BW2" s="70"/>
      <c r="BX2" s="83" t="s">
        <v>132</v>
      </c>
      <c r="BY2" s="83" t="s">
        <v>133</v>
      </c>
      <c r="BZ2" s="83" t="s">
        <v>134</v>
      </c>
      <c r="CA2" s="113"/>
      <c r="CB2" s="105"/>
      <c r="CC2" s="115"/>
      <c r="CD2" s="63"/>
      <c r="CE2" s="63"/>
      <c r="CF2" s="63"/>
      <c r="CG2" s="63"/>
      <c r="CH2" s="67" t="s">
        <v>118</v>
      </c>
      <c r="CI2" s="38" t="s">
        <v>110</v>
      </c>
      <c r="CJ2" s="38" t="s">
        <v>111</v>
      </c>
      <c r="CK2" s="122"/>
      <c r="CL2" s="86" t="s">
        <v>131</v>
      </c>
      <c r="CM2" s="86" t="s">
        <v>130</v>
      </c>
      <c r="CN2" s="86" t="s">
        <v>61</v>
      </c>
      <c r="CO2" s="115"/>
      <c r="CP2" s="75"/>
      <c r="CQ2" s="73"/>
      <c r="CR2" s="73"/>
      <c r="CS2" s="122"/>
      <c r="CT2" s="37" t="s">
        <v>61</v>
      </c>
      <c r="CU2" s="87"/>
      <c r="CV2" s="60" t="s">
        <v>128</v>
      </c>
      <c r="CW2" s="60" t="s">
        <v>127</v>
      </c>
      <c r="CX2" s="60" t="s">
        <v>61</v>
      </c>
      <c r="CY2" s="60" t="s">
        <v>122</v>
      </c>
      <c r="CZ2" s="60" t="s">
        <v>129</v>
      </c>
      <c r="DA2" s="113"/>
      <c r="DB2" s="37" t="s">
        <v>61</v>
      </c>
      <c r="DC2" s="60" t="s">
        <v>128</v>
      </c>
      <c r="DD2" s="60" t="s">
        <v>127</v>
      </c>
      <c r="DE2" s="106"/>
      <c r="DF2" s="109"/>
      <c r="DG2" s="4"/>
      <c r="DH2" s="4"/>
      <c r="DI2" s="28"/>
      <c r="DJ2" s="28"/>
      <c r="DK2" s="28"/>
      <c r="DL2" s="28"/>
    </row>
    <row r="3" spans="1:116">
      <c r="A3" s="1" t="s">
        <v>3</v>
      </c>
      <c r="B3" s="39">
        <v>2387.8000000000002</v>
      </c>
      <c r="C3" s="16" t="e">
        <f>B3*#REF!</f>
        <v>#REF!</v>
      </c>
      <c r="D3" s="16"/>
      <c r="E3" s="16"/>
      <c r="F3" s="16">
        <v>1000</v>
      </c>
      <c r="G3" s="16"/>
      <c r="H3" s="16">
        <v>1000</v>
      </c>
      <c r="I3" s="16"/>
      <c r="J3" s="40">
        <v>3571.3152</v>
      </c>
      <c r="K3" s="16">
        <v>143.8416</v>
      </c>
      <c r="L3" s="16">
        <v>3715.1568000000002</v>
      </c>
      <c r="M3" s="16"/>
      <c r="N3" s="16" t="e">
        <f>B3*#REF!</f>
        <v>#REF!</v>
      </c>
      <c r="O3" s="16" t="e">
        <f>C3+H3+I3+N3+L3+M3</f>
        <v>#REF!</v>
      </c>
      <c r="P3" s="16">
        <v>6</v>
      </c>
      <c r="Q3" s="16" t="e">
        <f>O3*P3/100</f>
        <v>#REF!</v>
      </c>
      <c r="R3" s="16">
        <v>67709.213129388227</v>
      </c>
      <c r="S3" s="16">
        <v>1</v>
      </c>
      <c r="T3" s="6">
        <v>6</v>
      </c>
      <c r="U3" s="6" t="e">
        <f>T3*#REF!/100</f>
        <v>#REF!</v>
      </c>
      <c r="V3" s="6">
        <v>44206.94995235336</v>
      </c>
      <c r="W3" s="6">
        <v>12</v>
      </c>
      <c r="X3" s="16">
        <v>0</v>
      </c>
      <c r="Y3" s="88">
        <f>AJ3+AW3+AQ3+AS3+AU3+BC3+AO3</f>
        <v>0</v>
      </c>
      <c r="Z3" s="40">
        <v>0</v>
      </c>
      <c r="AA3" s="16" t="e">
        <f>#REF!*B3</f>
        <v>#REF!</v>
      </c>
      <c r="AB3" s="16" t="e">
        <f>B3*#REF!</f>
        <v>#REF!</v>
      </c>
      <c r="AC3" s="16" t="e">
        <f>X3+Y3+Z3+AA3+AB3</f>
        <v>#REF!</v>
      </c>
      <c r="AD3" s="40">
        <v>5</v>
      </c>
      <c r="AE3" s="16" t="e">
        <f>AC3*AD3/100</f>
        <v>#REF!</v>
      </c>
      <c r="AF3" s="16">
        <v>482.76670504602595</v>
      </c>
      <c r="AG3" s="16">
        <v>0</v>
      </c>
      <c r="AH3" s="6">
        <v>0</v>
      </c>
      <c r="AI3" s="88">
        <v>0</v>
      </c>
      <c r="AJ3" s="88">
        <v>0</v>
      </c>
      <c r="AK3" s="16">
        <v>0</v>
      </c>
      <c r="AL3" s="89"/>
      <c r="AM3" s="16">
        <v>0</v>
      </c>
      <c r="AN3" s="89"/>
      <c r="AO3" s="16"/>
      <c r="AP3" s="16"/>
      <c r="AQ3" s="16">
        <v>0</v>
      </c>
      <c r="AR3" s="16"/>
      <c r="AS3" s="16">
        <v>0</v>
      </c>
      <c r="AT3" s="16"/>
      <c r="AU3" s="16">
        <v>0</v>
      </c>
      <c r="AV3" s="16"/>
      <c r="AW3" s="16">
        <v>0</v>
      </c>
      <c r="AX3" s="16"/>
      <c r="AY3" s="16">
        <v>0</v>
      </c>
      <c r="AZ3" s="16"/>
      <c r="BA3" s="16">
        <v>0</v>
      </c>
      <c r="BB3" s="16"/>
      <c r="BC3" s="16">
        <v>0</v>
      </c>
      <c r="BD3" s="16">
        <v>73502.214720000004</v>
      </c>
      <c r="BE3" s="16"/>
      <c r="BF3" s="16">
        <v>50164.92</v>
      </c>
      <c r="BG3" s="16">
        <v>0</v>
      </c>
      <c r="BH3" s="16">
        <v>50164.92</v>
      </c>
      <c r="BI3" s="16" t="e">
        <f>B3*#REF!</f>
        <v>#REF!</v>
      </c>
      <c r="BJ3" s="16">
        <v>2502.0100000000002</v>
      </c>
      <c r="BK3" s="16">
        <v>0</v>
      </c>
      <c r="BL3" s="16"/>
      <c r="BM3" s="16"/>
      <c r="BN3" s="16"/>
      <c r="BO3" s="16">
        <f>BJ3+BK3+BL3+BM3+BN3</f>
        <v>2502.0100000000002</v>
      </c>
      <c r="BP3" s="16" t="e">
        <f>B3*#REF!</f>
        <v>#REF!</v>
      </c>
      <c r="BQ3" s="16">
        <v>1615.6800000000003</v>
      </c>
      <c r="BR3" s="16" t="e">
        <f>B3*#REF!</f>
        <v>#REF!</v>
      </c>
      <c r="BS3" s="16" t="e">
        <f t="shared" ref="BS3:BS34" si="0">BI3+BP3+BR3+BQ3+BO3</f>
        <v>#REF!</v>
      </c>
      <c r="BT3" s="16">
        <v>6</v>
      </c>
      <c r="BU3" s="41" t="e">
        <f t="shared" ref="BU3:BU62" si="1">BS3*BT3/100</f>
        <v>#REF!</v>
      </c>
      <c r="BV3" s="16">
        <v>36030.190693578363</v>
      </c>
      <c r="BW3" s="16"/>
      <c r="BX3" s="16">
        <v>1224</v>
      </c>
      <c r="BY3" s="16"/>
      <c r="BZ3" s="16"/>
      <c r="CA3" s="16">
        <v>1224</v>
      </c>
      <c r="CB3" s="6">
        <v>215732.64</v>
      </c>
      <c r="CC3" s="42">
        <v>0</v>
      </c>
      <c r="CD3" s="42">
        <v>0</v>
      </c>
      <c r="CE3" s="42">
        <v>0</v>
      </c>
      <c r="CF3" s="42">
        <v>0</v>
      </c>
      <c r="CG3" s="42">
        <v>0</v>
      </c>
      <c r="CH3" s="42"/>
      <c r="CI3" s="16">
        <f>CV3*1.5%</f>
        <v>11545.385399999999</v>
      </c>
      <c r="CJ3" s="16">
        <f>CV3*1%</f>
        <v>7696.9236000000001</v>
      </c>
      <c r="CK3" s="16">
        <v>19242.309000000001</v>
      </c>
      <c r="CL3" s="16"/>
      <c r="CM3" s="16"/>
      <c r="CN3" s="16">
        <f>CL3+CM3</f>
        <v>0</v>
      </c>
      <c r="CO3" s="16">
        <v>106454.80592170333</v>
      </c>
      <c r="CP3" s="16"/>
      <c r="CQ3" s="16" t="e">
        <f>O3+#REF!+AC3+AK3+AM3+AO3+AQ3+AU3+AS3+BD3+BH3+BS3+BW3+CA3+CB3+CC3+CE3+CF3+CK3+CN3+CO3</f>
        <v>#REF!</v>
      </c>
      <c r="CR3" s="16" t="e">
        <f>Q3+U3+AE3+BU3</f>
        <v>#REF!</v>
      </c>
      <c r="CS3" s="16">
        <v>614750.01012206927</v>
      </c>
      <c r="CT3" s="40">
        <f>CV3+CW3-CX3</f>
        <v>769692.36</v>
      </c>
      <c r="CU3" s="40">
        <f>CT3-CS3</f>
        <v>154942.34987793071</v>
      </c>
      <c r="CV3" s="40">
        <v>769692.36</v>
      </c>
      <c r="CW3" s="40"/>
      <c r="CX3" s="40"/>
      <c r="CY3" s="40"/>
      <c r="CZ3" s="40"/>
      <c r="DA3" s="40"/>
      <c r="DB3" s="40"/>
      <c r="DC3" s="40"/>
      <c r="DD3" s="40"/>
      <c r="DE3" s="40">
        <f t="shared" ref="DE3:DE34" si="2">DF3+CT3-DB3</f>
        <v>785045.52000000025</v>
      </c>
      <c r="DF3" s="40">
        <v>15353.160000000265</v>
      </c>
      <c r="DG3" s="10"/>
      <c r="DH3" s="12"/>
      <c r="DI3" s="12"/>
      <c r="DJ3" s="12"/>
      <c r="DK3" s="12"/>
      <c r="DL3" s="12"/>
    </row>
    <row r="4" spans="1:116">
      <c r="A4" s="1" t="s">
        <v>59</v>
      </c>
      <c r="B4" s="16">
        <v>2147.3000000000002</v>
      </c>
      <c r="C4" s="16" t="e">
        <f>B4*#REF!</f>
        <v>#REF!</v>
      </c>
      <c r="D4" s="16">
        <v>3050</v>
      </c>
      <c r="E4" s="16"/>
      <c r="F4" s="16">
        <v>600</v>
      </c>
      <c r="G4" s="16"/>
      <c r="H4" s="16">
        <v>3650</v>
      </c>
      <c r="I4" s="16"/>
      <c r="J4" s="16">
        <v>3571.3152</v>
      </c>
      <c r="K4" s="16">
        <v>0</v>
      </c>
      <c r="L4" s="16">
        <v>3571.3152</v>
      </c>
      <c r="M4" s="16"/>
      <c r="N4" s="16" t="e">
        <f>B4*#REF!</f>
        <v>#REF!</v>
      </c>
      <c r="O4" s="16" t="e">
        <f t="shared" ref="O4:O62" si="3">C4+H4+I4+N4+L4+M4</f>
        <v>#REF!</v>
      </c>
      <c r="P4" s="16">
        <v>6</v>
      </c>
      <c r="Q4" s="16" t="e">
        <f t="shared" ref="Q4:Q61" si="4">O4*P4/100</f>
        <v>#REF!</v>
      </c>
      <c r="R4" s="16">
        <v>64049.453725157269</v>
      </c>
      <c r="S4" s="16">
        <v>4</v>
      </c>
      <c r="T4" s="6">
        <v>10</v>
      </c>
      <c r="U4" s="6" t="e">
        <f>T4*#REF!/100</f>
        <v>#REF!</v>
      </c>
      <c r="V4" s="6">
        <v>41254.577907806983</v>
      </c>
      <c r="W4" s="6">
        <v>12</v>
      </c>
      <c r="X4" s="16">
        <v>0</v>
      </c>
      <c r="Y4" s="88">
        <f t="shared" ref="Y4:Y62" si="5">AJ4+AW4+AQ4+AS4+AU4+BC4+AO4</f>
        <v>0</v>
      </c>
      <c r="Z4" s="40">
        <v>0</v>
      </c>
      <c r="AA4" s="16" t="e">
        <f>#REF!*B4</f>
        <v>#REF!</v>
      </c>
      <c r="AB4" s="16" t="e">
        <f>B4*#REF!</f>
        <v>#REF!</v>
      </c>
      <c r="AC4" s="16" t="e">
        <f t="shared" ref="AC4:AC62" si="6">X4+Y4+Z4+AA4+AB4</f>
        <v>#REF!</v>
      </c>
      <c r="AD4" s="40">
        <v>2</v>
      </c>
      <c r="AE4" s="16" t="e">
        <f t="shared" ref="AE4:AE62" si="7">AC4*AD4/100</f>
        <v>#REF!</v>
      </c>
      <c r="AF4" s="16">
        <v>421.73821874697893</v>
      </c>
      <c r="AG4" s="16">
        <v>1</v>
      </c>
      <c r="AH4" s="6">
        <v>0</v>
      </c>
      <c r="AI4" s="88">
        <v>0</v>
      </c>
      <c r="AJ4" s="88">
        <v>0</v>
      </c>
      <c r="AK4" s="16">
        <v>0</v>
      </c>
      <c r="AL4" s="89">
        <v>9</v>
      </c>
      <c r="AM4" s="16">
        <v>8100</v>
      </c>
      <c r="AN4" s="89"/>
      <c r="AO4" s="16"/>
      <c r="AP4" s="16"/>
      <c r="AQ4" s="16">
        <v>0</v>
      </c>
      <c r="AR4" s="16"/>
      <c r="AS4" s="16">
        <v>0</v>
      </c>
      <c r="AT4" s="16"/>
      <c r="AU4" s="16">
        <v>0</v>
      </c>
      <c r="AV4" s="16"/>
      <c r="AW4" s="16">
        <v>0</v>
      </c>
      <c r="AX4" s="16"/>
      <c r="AY4" s="16">
        <v>0</v>
      </c>
      <c r="AZ4" s="16"/>
      <c r="BA4" s="16">
        <v>0</v>
      </c>
      <c r="BB4" s="16"/>
      <c r="BC4" s="16">
        <v>0</v>
      </c>
      <c r="BD4" s="16">
        <v>66099.047520000007</v>
      </c>
      <c r="BE4" s="16"/>
      <c r="BF4" s="16">
        <v>43997.04</v>
      </c>
      <c r="BG4" s="16">
        <v>0</v>
      </c>
      <c r="BH4" s="16">
        <v>43997.04</v>
      </c>
      <c r="BI4" s="16" t="e">
        <f>B4*#REF!</f>
        <v>#REF!</v>
      </c>
      <c r="BJ4" s="16">
        <v>1518.75</v>
      </c>
      <c r="BK4" s="16">
        <v>0</v>
      </c>
      <c r="BL4" s="16"/>
      <c r="BM4" s="16"/>
      <c r="BN4" s="16"/>
      <c r="BO4" s="16">
        <f t="shared" ref="BO4:BO62" si="8">BJ4+BK4+BL4+BM4+BN4</f>
        <v>1518.75</v>
      </c>
      <c r="BP4" s="16" t="e">
        <f>B4*#REF!</f>
        <v>#REF!</v>
      </c>
      <c r="BQ4" s="16">
        <v>1660.56</v>
      </c>
      <c r="BR4" s="16" t="e">
        <f>B4*#REF!</f>
        <v>#REF!</v>
      </c>
      <c r="BS4" s="16" t="e">
        <f t="shared" si="0"/>
        <v>#REF!</v>
      </c>
      <c r="BT4" s="16">
        <v>6</v>
      </c>
      <c r="BU4" s="41" t="e">
        <f t="shared" si="1"/>
        <v>#REF!</v>
      </c>
      <c r="BV4" s="16">
        <v>31846.154451034774</v>
      </c>
      <c r="BW4" s="16"/>
      <c r="BX4" s="16">
        <v>746.4</v>
      </c>
      <c r="BY4" s="16"/>
      <c r="BZ4" s="16"/>
      <c r="CA4" s="16">
        <v>746.4</v>
      </c>
      <c r="CB4" s="6">
        <v>189207.48</v>
      </c>
      <c r="CC4" s="42">
        <v>0</v>
      </c>
      <c r="CD4" s="42">
        <v>0</v>
      </c>
      <c r="CE4" s="42">
        <v>0</v>
      </c>
      <c r="CF4" s="42">
        <v>0</v>
      </c>
      <c r="CG4" s="42">
        <v>0</v>
      </c>
      <c r="CH4" s="42"/>
      <c r="CI4" s="16">
        <f t="shared" ref="CI4:CI62" si="9">CV4*1.5%</f>
        <v>10746.8208</v>
      </c>
      <c r="CJ4" s="16">
        <f t="shared" ref="CJ4:CJ62" si="10">CV4*1%</f>
        <v>7164.5472</v>
      </c>
      <c r="CK4" s="16">
        <v>17911.367999999999</v>
      </c>
      <c r="CL4" s="16"/>
      <c r="CM4" s="16"/>
      <c r="CN4" s="16">
        <f t="shared" ref="CN4:CN62" si="11">CL4+CM4</f>
        <v>0</v>
      </c>
      <c r="CO4" s="16">
        <v>95732.642916355457</v>
      </c>
      <c r="CP4" s="16"/>
      <c r="CQ4" s="16" t="e">
        <f>O4+#REF!+AC4+AK4+AM4+AO4+AQ4+AU4+AS4+BD4+BH4+BS4+BW4+CA4+CB4+CC4+CE4+CF4+CK4+CN4+CO4</f>
        <v>#REF!</v>
      </c>
      <c r="CR4" s="16" t="e">
        <f>Q4+U4+AE4+BU4</f>
        <v>#REF!</v>
      </c>
      <c r="CS4" s="16">
        <v>559365.90273910144</v>
      </c>
      <c r="CT4" s="40">
        <f t="shared" ref="CT4:CT62" si="12">CV4+CW4-CX4</f>
        <v>716454.72</v>
      </c>
      <c r="CU4" s="40">
        <f t="shared" ref="CU4:CU61" si="13">CT4-CS4</f>
        <v>157088.81726089853</v>
      </c>
      <c r="CV4" s="40">
        <v>716454.72</v>
      </c>
      <c r="CW4" s="40"/>
      <c r="CX4" s="40"/>
      <c r="CY4" s="40"/>
      <c r="CZ4" s="40"/>
      <c r="DA4" s="40"/>
      <c r="DB4" s="40"/>
      <c r="DC4" s="40"/>
      <c r="DD4" s="40"/>
      <c r="DE4" s="40">
        <f t="shared" si="2"/>
        <v>854352.9</v>
      </c>
      <c r="DF4" s="40">
        <v>137898.18000000005</v>
      </c>
      <c r="DG4" s="10"/>
      <c r="DH4" s="12"/>
      <c r="DI4" s="12"/>
      <c r="DJ4" s="12"/>
      <c r="DK4" s="12"/>
      <c r="DL4" s="12"/>
    </row>
    <row r="5" spans="1:116">
      <c r="A5" s="1" t="s">
        <v>4</v>
      </c>
      <c r="B5" s="16">
        <v>2554.1</v>
      </c>
      <c r="C5" s="16" t="e">
        <f>B5*#REF!</f>
        <v>#REF!</v>
      </c>
      <c r="D5" s="16"/>
      <c r="E5" s="16"/>
      <c r="F5" s="16">
        <v>1000</v>
      </c>
      <c r="G5" s="16"/>
      <c r="H5" s="16">
        <v>1000</v>
      </c>
      <c r="I5" s="16"/>
      <c r="J5" s="16">
        <v>3664.6272000000004</v>
      </c>
      <c r="K5" s="16">
        <v>0</v>
      </c>
      <c r="L5" s="16">
        <v>3664.6272000000004</v>
      </c>
      <c r="M5" s="16"/>
      <c r="N5" s="16" t="e">
        <f>B5*#REF!</f>
        <v>#REF!</v>
      </c>
      <c r="O5" s="16" t="e">
        <f t="shared" si="3"/>
        <v>#REF!</v>
      </c>
      <c r="P5" s="16">
        <v>10</v>
      </c>
      <c r="Q5" s="16" t="e">
        <f t="shared" si="4"/>
        <v>#REF!</v>
      </c>
      <c r="R5" s="16">
        <v>74741.070523883187</v>
      </c>
      <c r="S5" s="16">
        <v>1</v>
      </c>
      <c r="T5" s="6">
        <v>6</v>
      </c>
      <c r="U5" s="6" t="e">
        <f>T5*#REF!/100</f>
        <v>#REF!</v>
      </c>
      <c r="V5" s="6">
        <v>47285.773881106332</v>
      </c>
      <c r="W5" s="6">
        <v>12</v>
      </c>
      <c r="X5" s="16">
        <v>0</v>
      </c>
      <c r="Y5" s="88">
        <f t="shared" si="5"/>
        <v>0</v>
      </c>
      <c r="Z5" s="40">
        <v>0</v>
      </c>
      <c r="AA5" s="16" t="e">
        <f>#REF!*B5</f>
        <v>#REF!</v>
      </c>
      <c r="AB5" s="16" t="e">
        <f>B5*#REF!</f>
        <v>#REF!</v>
      </c>
      <c r="AC5" s="16" t="e">
        <f t="shared" si="6"/>
        <v>#REF!</v>
      </c>
      <c r="AD5" s="40">
        <v>10</v>
      </c>
      <c r="AE5" s="16" t="e">
        <f t="shared" si="7"/>
        <v>#REF!</v>
      </c>
      <c r="AF5" s="16">
        <v>540.97929773725173</v>
      </c>
      <c r="AG5" s="16">
        <v>0</v>
      </c>
      <c r="AH5" s="6">
        <v>0</v>
      </c>
      <c r="AI5" s="88">
        <v>0</v>
      </c>
      <c r="AJ5" s="88">
        <v>0</v>
      </c>
      <c r="AK5" s="16">
        <v>0</v>
      </c>
      <c r="AL5" s="89"/>
      <c r="AM5" s="16">
        <v>0</v>
      </c>
      <c r="AN5" s="89"/>
      <c r="AO5" s="16"/>
      <c r="AP5" s="16"/>
      <c r="AQ5" s="16">
        <v>0</v>
      </c>
      <c r="AR5" s="16"/>
      <c r="AS5" s="16">
        <v>0</v>
      </c>
      <c r="AT5" s="16"/>
      <c r="AU5" s="16">
        <v>0</v>
      </c>
      <c r="AV5" s="16"/>
      <c r="AW5" s="16">
        <v>0</v>
      </c>
      <c r="AX5" s="16"/>
      <c r="AY5" s="16">
        <v>0</v>
      </c>
      <c r="AZ5" s="16"/>
      <c r="BA5" s="16">
        <v>0</v>
      </c>
      <c r="BB5" s="16"/>
      <c r="BC5" s="16">
        <v>0</v>
      </c>
      <c r="BD5" s="16">
        <v>78621.327839999998</v>
      </c>
      <c r="BE5" s="16"/>
      <c r="BF5" s="16">
        <v>47772.24</v>
      </c>
      <c r="BG5" s="16">
        <v>0</v>
      </c>
      <c r="BH5" s="16">
        <v>47772.24</v>
      </c>
      <c r="BI5" s="16" t="e">
        <f>B5*#REF!</f>
        <v>#REF!</v>
      </c>
      <c r="BJ5" s="16">
        <v>2981.12</v>
      </c>
      <c r="BK5" s="16">
        <v>0</v>
      </c>
      <c r="BL5" s="16"/>
      <c r="BM5" s="16"/>
      <c r="BN5" s="16"/>
      <c r="BO5" s="16">
        <f t="shared" si="8"/>
        <v>2981.12</v>
      </c>
      <c r="BP5" s="16" t="e">
        <f>B5*#REF!</f>
        <v>#REF!</v>
      </c>
      <c r="BQ5" s="16">
        <v>1660.56</v>
      </c>
      <c r="BR5" s="16" t="e">
        <f>B5*#REF!</f>
        <v>#REF!</v>
      </c>
      <c r="BS5" s="16" t="e">
        <f t="shared" si="0"/>
        <v>#REF!</v>
      </c>
      <c r="BT5" s="16">
        <v>4</v>
      </c>
      <c r="BU5" s="41" t="e">
        <f t="shared" si="1"/>
        <v>#REF!</v>
      </c>
      <c r="BV5" s="16">
        <v>38059.076430395085</v>
      </c>
      <c r="BW5" s="16"/>
      <c r="BX5" s="16">
        <v>744</v>
      </c>
      <c r="BY5" s="16"/>
      <c r="BZ5" s="16"/>
      <c r="CA5" s="16">
        <v>744</v>
      </c>
      <c r="CB5" s="6">
        <v>205444.68</v>
      </c>
      <c r="CC5" s="42">
        <v>0</v>
      </c>
      <c r="CD5" s="42">
        <v>0</v>
      </c>
      <c r="CE5" s="42">
        <v>0</v>
      </c>
      <c r="CF5" s="42">
        <v>0</v>
      </c>
      <c r="CG5" s="42">
        <v>0</v>
      </c>
      <c r="CH5" s="42"/>
      <c r="CI5" s="16">
        <f t="shared" si="9"/>
        <v>11833.7994</v>
      </c>
      <c r="CJ5" s="16">
        <f t="shared" si="10"/>
        <v>7889.1995999999999</v>
      </c>
      <c r="CK5" s="16">
        <v>19722.999</v>
      </c>
      <c r="CL5" s="16"/>
      <c r="CM5" s="16"/>
      <c r="CN5" s="16">
        <f t="shared" si="11"/>
        <v>0</v>
      </c>
      <c r="CO5" s="16">
        <v>113868.9252888108</v>
      </c>
      <c r="CP5" s="16"/>
      <c r="CQ5" s="16" t="e">
        <f>O5+#REF!+AC5+AK5+AM5+AO5+AQ5+AU5+AS5+BD5+BH5+BS5+BW5+CA5+CB5+CC5+CE5+CF5+CK5+CN5+CO5</f>
        <v>#REF!</v>
      </c>
      <c r="CR5" s="16" t="e">
        <f>Q5+U5+AE5+BU5</f>
        <v>#REF!</v>
      </c>
      <c r="CS5" s="16">
        <v>626801.07226193254</v>
      </c>
      <c r="CT5" s="40">
        <f t="shared" si="12"/>
        <v>827435.39999999991</v>
      </c>
      <c r="CU5" s="40">
        <f t="shared" si="13"/>
        <v>200634.32773806737</v>
      </c>
      <c r="CV5" s="40">
        <v>788919.96</v>
      </c>
      <c r="CW5" s="40">
        <v>38515.440000000002</v>
      </c>
      <c r="CX5" s="40"/>
      <c r="CY5" s="40"/>
      <c r="CZ5" s="40"/>
      <c r="DA5" s="40"/>
      <c r="DB5" s="40"/>
      <c r="DC5" s="40"/>
      <c r="DD5" s="40"/>
      <c r="DE5" s="40">
        <f t="shared" si="2"/>
        <v>986023.65</v>
      </c>
      <c r="DF5" s="40">
        <v>158588.25000000012</v>
      </c>
      <c r="DG5" s="10"/>
      <c r="DH5" s="12"/>
      <c r="DI5" s="12"/>
      <c r="DJ5" s="12"/>
      <c r="DK5" s="12"/>
      <c r="DL5" s="12"/>
    </row>
    <row r="6" spans="1:116">
      <c r="A6" s="1" t="s">
        <v>5</v>
      </c>
      <c r="B6" s="16">
        <v>5632.3</v>
      </c>
      <c r="C6" s="16" t="e">
        <f>B6*#REF!</f>
        <v>#REF!</v>
      </c>
      <c r="D6" s="16"/>
      <c r="E6" s="16"/>
      <c r="F6" s="16">
        <v>2875</v>
      </c>
      <c r="G6" s="16"/>
      <c r="H6" s="16">
        <v>2875</v>
      </c>
      <c r="I6" s="16"/>
      <c r="J6" s="16">
        <v>7045.2864000000009</v>
      </c>
      <c r="K6" s="16">
        <v>0</v>
      </c>
      <c r="L6" s="16">
        <v>7045.2864000000009</v>
      </c>
      <c r="M6" s="16"/>
      <c r="N6" s="16" t="e">
        <f>B6*#REF!</f>
        <v>#REF!</v>
      </c>
      <c r="O6" s="16" t="e">
        <f t="shared" si="3"/>
        <v>#REF!</v>
      </c>
      <c r="P6" s="16">
        <v>4</v>
      </c>
      <c r="Q6" s="16" t="e">
        <f t="shared" si="4"/>
        <v>#REF!</v>
      </c>
      <c r="R6" s="16">
        <v>155448.05147619051</v>
      </c>
      <c r="S6" s="16">
        <v>2</v>
      </c>
      <c r="T6" s="6">
        <v>4</v>
      </c>
      <c r="U6" s="6" t="e">
        <f>T6*#REF!/100</f>
        <v>#REF!</v>
      </c>
      <c r="V6" s="6">
        <v>102307.11951844256</v>
      </c>
      <c r="W6" s="6">
        <v>12</v>
      </c>
      <c r="X6" s="16">
        <v>0</v>
      </c>
      <c r="Y6" s="88">
        <f t="shared" si="5"/>
        <v>0</v>
      </c>
      <c r="Z6" s="40">
        <v>0</v>
      </c>
      <c r="AA6" s="16" t="e">
        <f>#REF!*B6</f>
        <v>#REF!</v>
      </c>
      <c r="AB6" s="16" t="e">
        <f>B6*#REF!</f>
        <v>#REF!</v>
      </c>
      <c r="AC6" s="16" t="e">
        <f t="shared" si="6"/>
        <v>#REF!</v>
      </c>
      <c r="AD6" s="40">
        <v>4</v>
      </c>
      <c r="AE6" s="16" t="e">
        <f t="shared" si="7"/>
        <v>#REF!</v>
      </c>
      <c r="AF6" s="16">
        <v>1127.8963259042837</v>
      </c>
      <c r="AG6" s="16">
        <v>1</v>
      </c>
      <c r="AH6" s="6">
        <v>0</v>
      </c>
      <c r="AI6" s="88">
        <v>0</v>
      </c>
      <c r="AJ6" s="88">
        <v>0</v>
      </c>
      <c r="AK6" s="16">
        <v>0</v>
      </c>
      <c r="AL6" s="89"/>
      <c r="AM6" s="16">
        <v>0</v>
      </c>
      <c r="AN6" s="89"/>
      <c r="AO6" s="16"/>
      <c r="AP6" s="16"/>
      <c r="AQ6" s="16">
        <v>0</v>
      </c>
      <c r="AR6" s="16"/>
      <c r="AS6" s="16">
        <v>0</v>
      </c>
      <c r="AT6" s="16"/>
      <c r="AU6" s="16">
        <v>0</v>
      </c>
      <c r="AV6" s="16"/>
      <c r="AW6" s="16">
        <v>0</v>
      </c>
      <c r="AX6" s="16"/>
      <c r="AY6" s="16">
        <v>0</v>
      </c>
      <c r="AZ6" s="16"/>
      <c r="BA6" s="16">
        <v>0</v>
      </c>
      <c r="BB6" s="16"/>
      <c r="BC6" s="16">
        <v>0</v>
      </c>
      <c r="BD6" s="16">
        <v>173375.71151999998</v>
      </c>
      <c r="BE6" s="16">
        <f>7000*12</f>
        <v>84000</v>
      </c>
      <c r="BF6" s="16">
        <v>98803.08</v>
      </c>
      <c r="BG6" s="16">
        <v>0</v>
      </c>
      <c r="BH6" s="16">
        <v>182803.08000000002</v>
      </c>
      <c r="BI6" s="16" t="e">
        <f>B6*#REF!</f>
        <v>#REF!</v>
      </c>
      <c r="BJ6" s="16">
        <v>7366.59</v>
      </c>
      <c r="BK6" s="16">
        <v>0</v>
      </c>
      <c r="BL6" s="16"/>
      <c r="BM6" s="16"/>
      <c r="BN6" s="16">
        <v>11000</v>
      </c>
      <c r="BO6" s="16">
        <f t="shared" si="8"/>
        <v>18366.59</v>
      </c>
      <c r="BP6" s="16" t="e">
        <f>B6*#REF!</f>
        <v>#REF!</v>
      </c>
      <c r="BQ6" s="16">
        <v>3006.96</v>
      </c>
      <c r="BR6" s="16" t="e">
        <f>B6*#REF!</f>
        <v>#REF!</v>
      </c>
      <c r="BS6" s="16" t="e">
        <f t="shared" si="0"/>
        <v>#REF!</v>
      </c>
      <c r="BT6" s="16">
        <v>4</v>
      </c>
      <c r="BU6" s="41" t="e">
        <f t="shared" si="1"/>
        <v>#REF!</v>
      </c>
      <c r="BV6" s="16">
        <v>95511.084124174551</v>
      </c>
      <c r="BW6" s="16"/>
      <c r="BX6" s="16">
        <v>6448</v>
      </c>
      <c r="BY6" s="16"/>
      <c r="BZ6" s="16"/>
      <c r="CA6" s="16">
        <v>6448</v>
      </c>
      <c r="CB6" s="6">
        <v>381662.4</v>
      </c>
      <c r="CC6" s="42">
        <v>39784.44</v>
      </c>
      <c r="CD6" s="42">
        <v>0</v>
      </c>
      <c r="CE6" s="42">
        <v>0</v>
      </c>
      <c r="CF6" s="42">
        <v>0</v>
      </c>
      <c r="CG6" s="42">
        <v>0</v>
      </c>
      <c r="CH6" s="42"/>
      <c r="CI6" s="16">
        <f t="shared" si="9"/>
        <v>22573.069199999998</v>
      </c>
      <c r="CJ6" s="16">
        <f t="shared" si="10"/>
        <v>15048.712800000001</v>
      </c>
      <c r="CK6" s="16">
        <v>37621.781999999999</v>
      </c>
      <c r="CL6" s="16"/>
      <c r="CM6" s="16"/>
      <c r="CN6" s="16">
        <f t="shared" si="11"/>
        <v>0</v>
      </c>
      <c r="CO6" s="16">
        <v>251103.69519759176</v>
      </c>
      <c r="CP6" s="16"/>
      <c r="CQ6" s="16" t="e">
        <f>O6+#REF!+AC6+AK6+AM6+AO6+AQ6+AU6+AS6+BD6+BH6+BS6+BW6+CA6+CB6+CC6+CE6+CF6+CK6+CN6+CO6</f>
        <v>#REF!</v>
      </c>
      <c r="CR6" s="16" t="e">
        <f>Q6+U6+AE6+BU6</f>
        <v>#REF!</v>
      </c>
      <c r="CS6" s="16">
        <v>1427193.2601623035</v>
      </c>
      <c r="CT6" s="40">
        <f t="shared" si="12"/>
        <v>1519504.32</v>
      </c>
      <c r="CU6" s="40">
        <f t="shared" si="13"/>
        <v>92311.059837696608</v>
      </c>
      <c r="CV6" s="40">
        <v>1504871.28</v>
      </c>
      <c r="CW6" s="40">
        <v>14633.04</v>
      </c>
      <c r="CX6" s="40"/>
      <c r="CY6" s="40"/>
      <c r="CZ6" s="40"/>
      <c r="DA6" s="40"/>
      <c r="DB6" s="40"/>
      <c r="DC6" s="40"/>
      <c r="DD6" s="40"/>
      <c r="DE6" s="40">
        <f t="shared" si="2"/>
        <v>1778137.0399999998</v>
      </c>
      <c r="DF6" s="40">
        <v>258632.71999999974</v>
      </c>
      <c r="DG6" s="10"/>
      <c r="DH6" s="12"/>
      <c r="DI6" s="12"/>
      <c r="DJ6" s="12"/>
      <c r="DK6" s="12"/>
      <c r="DL6" s="12"/>
    </row>
    <row r="7" spans="1:116">
      <c r="A7" s="1" t="s">
        <v>6</v>
      </c>
      <c r="B7" s="16">
        <v>6162.8</v>
      </c>
      <c r="C7" s="16" t="e">
        <f>B7*#REF!</f>
        <v>#REF!</v>
      </c>
      <c r="D7" s="16">
        <v>61117</v>
      </c>
      <c r="E7" s="16"/>
      <c r="F7" s="16"/>
      <c r="G7" s="16"/>
      <c r="H7" s="16">
        <v>61117</v>
      </c>
      <c r="I7" s="16"/>
      <c r="J7" s="16">
        <v>20218.5216</v>
      </c>
      <c r="K7" s="16">
        <v>913.73664000000008</v>
      </c>
      <c r="L7" s="16">
        <v>21132.258239999999</v>
      </c>
      <c r="M7" s="16"/>
      <c r="N7" s="16" t="e">
        <f>B7*#REF!</f>
        <v>#REF!</v>
      </c>
      <c r="O7" s="16" t="e">
        <f t="shared" si="3"/>
        <v>#REF!</v>
      </c>
      <c r="P7" s="16">
        <v>20</v>
      </c>
      <c r="Q7" s="16" t="e">
        <f t="shared" si="4"/>
        <v>#REF!</v>
      </c>
      <c r="R7" s="16">
        <v>281930.65779447963</v>
      </c>
      <c r="S7" s="16">
        <v>9</v>
      </c>
      <c r="T7" s="6">
        <v>6</v>
      </c>
      <c r="U7" s="6" t="e">
        <f>T7*#REF!/100</f>
        <v>#REF!</v>
      </c>
      <c r="V7" s="6">
        <v>114096.06799830943</v>
      </c>
      <c r="W7" s="6">
        <v>12</v>
      </c>
      <c r="X7" s="16">
        <v>0</v>
      </c>
      <c r="Y7" s="88">
        <f t="shared" si="5"/>
        <v>0</v>
      </c>
      <c r="Z7" s="40">
        <v>0</v>
      </c>
      <c r="AA7" s="16" t="e">
        <f>#REF!*B7</f>
        <v>#REF!</v>
      </c>
      <c r="AB7" s="16" t="e">
        <f>B7*#REF!</f>
        <v>#REF!</v>
      </c>
      <c r="AC7" s="16" t="e">
        <f t="shared" si="6"/>
        <v>#REF!</v>
      </c>
      <c r="AD7" s="40">
        <v>20</v>
      </c>
      <c r="AE7" s="16" t="e">
        <f t="shared" si="7"/>
        <v>#REF!</v>
      </c>
      <c r="AF7" s="16">
        <v>1423.9980136444296</v>
      </c>
      <c r="AG7" s="16">
        <v>1</v>
      </c>
      <c r="AH7" s="6">
        <v>0</v>
      </c>
      <c r="AI7" s="88">
        <v>0</v>
      </c>
      <c r="AJ7" s="88">
        <v>0</v>
      </c>
      <c r="AK7" s="16">
        <v>0</v>
      </c>
      <c r="AL7" s="89">
        <v>9</v>
      </c>
      <c r="AM7" s="16">
        <v>8100</v>
      </c>
      <c r="AN7" s="89"/>
      <c r="AO7" s="16"/>
      <c r="AP7" s="16"/>
      <c r="AQ7" s="16">
        <v>0</v>
      </c>
      <c r="AR7" s="16"/>
      <c r="AS7" s="16">
        <v>0</v>
      </c>
      <c r="AT7" s="16"/>
      <c r="AU7" s="16">
        <v>0</v>
      </c>
      <c r="AV7" s="16"/>
      <c r="AW7" s="16">
        <v>0</v>
      </c>
      <c r="AX7" s="16"/>
      <c r="AY7" s="16">
        <v>0</v>
      </c>
      <c r="AZ7" s="16"/>
      <c r="BA7" s="16">
        <v>0</v>
      </c>
      <c r="BB7" s="16"/>
      <c r="BC7" s="16">
        <v>0</v>
      </c>
      <c r="BD7" s="16">
        <v>189705.77471999999</v>
      </c>
      <c r="BE7" s="16"/>
      <c r="BF7" s="16">
        <v>137978.28</v>
      </c>
      <c r="BG7" s="16">
        <v>0</v>
      </c>
      <c r="BH7" s="16">
        <v>137978.28</v>
      </c>
      <c r="BI7" s="16" t="e">
        <f>B7*#REF!</f>
        <v>#REF!</v>
      </c>
      <c r="BJ7" s="16">
        <v>4766.0499999999993</v>
      </c>
      <c r="BK7" s="16">
        <v>0</v>
      </c>
      <c r="BL7" s="16"/>
      <c r="BM7" s="16"/>
      <c r="BN7" s="16"/>
      <c r="BO7" s="16">
        <f t="shared" si="8"/>
        <v>4766.0499999999993</v>
      </c>
      <c r="BP7" s="16" t="e">
        <f>B7*#REF!</f>
        <v>#REF!</v>
      </c>
      <c r="BQ7" s="16">
        <v>5430.4800000000005</v>
      </c>
      <c r="BR7" s="16" t="e">
        <f>B7*#REF!</f>
        <v>#REF!</v>
      </c>
      <c r="BS7" s="16" t="e">
        <f t="shared" si="0"/>
        <v>#REF!</v>
      </c>
      <c r="BT7" s="16">
        <v>20</v>
      </c>
      <c r="BU7" s="41" t="e">
        <f t="shared" si="1"/>
        <v>#REF!</v>
      </c>
      <c r="BV7" s="16">
        <v>104756.98641324755</v>
      </c>
      <c r="BW7" s="16"/>
      <c r="BX7" s="16">
        <v>3381.6</v>
      </c>
      <c r="BY7" s="16"/>
      <c r="BZ7" s="40"/>
      <c r="CA7" s="16">
        <v>3381.6</v>
      </c>
      <c r="CB7" s="6">
        <v>0</v>
      </c>
      <c r="CC7" s="42">
        <v>0</v>
      </c>
      <c r="CD7" s="42">
        <v>0</v>
      </c>
      <c r="CE7" s="42">
        <v>0</v>
      </c>
      <c r="CF7" s="42">
        <v>0</v>
      </c>
      <c r="CG7" s="42">
        <v>0</v>
      </c>
      <c r="CH7" s="42"/>
      <c r="CI7" s="16">
        <f t="shared" si="9"/>
        <v>20418.787799999998</v>
      </c>
      <c r="CJ7" s="16">
        <f t="shared" si="10"/>
        <v>13612.5252</v>
      </c>
      <c r="CK7" s="16">
        <v>34031.312999999995</v>
      </c>
      <c r="CL7" s="16"/>
      <c r="CM7" s="16"/>
      <c r="CN7" s="16">
        <f t="shared" si="11"/>
        <v>0</v>
      </c>
      <c r="CO7" s="16">
        <v>274754.86972705973</v>
      </c>
      <c r="CP7" s="16"/>
      <c r="CQ7" s="16" t="e">
        <f>O7+#REF!+AC7+AK7+AM7+AO7+AQ7+AU7+AS7+BD7+BH7+BS7+BW7+CA7+CB7+CC7+CE7+CF7+CK7+CN7+CO7</f>
        <v>#REF!</v>
      </c>
      <c r="CR7" s="16" t="e">
        <f>Q7+U7+AE7+BU7</f>
        <v>#REF!</v>
      </c>
      <c r="CS7" s="16">
        <v>1150159.5476667408</v>
      </c>
      <c r="CT7" s="40">
        <f t="shared" si="12"/>
        <v>1361252.52</v>
      </c>
      <c r="CU7" s="40">
        <f t="shared" si="13"/>
        <v>211092.97233325918</v>
      </c>
      <c r="CV7" s="40">
        <v>1361252.52</v>
      </c>
      <c r="CW7" s="40"/>
      <c r="CX7" s="40"/>
      <c r="CY7" s="40"/>
      <c r="CZ7" s="40"/>
      <c r="DA7" s="40"/>
      <c r="DB7" s="40"/>
      <c r="DC7" s="40"/>
      <c r="DD7" s="40"/>
      <c r="DE7" s="40">
        <f t="shared" si="2"/>
        <v>1508153.08</v>
      </c>
      <c r="DF7" s="40">
        <v>146900.56000000006</v>
      </c>
      <c r="DG7" s="10"/>
      <c r="DH7" s="12"/>
      <c r="DI7" s="12"/>
      <c r="DJ7" s="12"/>
      <c r="DK7" s="12"/>
      <c r="DL7" s="12"/>
    </row>
    <row r="8" spans="1:116">
      <c r="A8" s="1" t="s">
        <v>7</v>
      </c>
      <c r="B8" s="16">
        <v>3219.8</v>
      </c>
      <c r="C8" s="16" t="e">
        <f>B8*#REF!</f>
        <v>#REF!</v>
      </c>
      <c r="D8" s="16">
        <v>5150</v>
      </c>
      <c r="E8" s="16"/>
      <c r="F8" s="16">
        <v>1000</v>
      </c>
      <c r="G8" s="16"/>
      <c r="H8" s="16">
        <v>6150</v>
      </c>
      <c r="I8" s="16"/>
      <c r="J8" s="16">
        <v>10114.444799999999</v>
      </c>
      <c r="K8" s="16">
        <v>383.57760000000002</v>
      </c>
      <c r="L8" s="16">
        <v>10498.0224</v>
      </c>
      <c r="M8" s="16"/>
      <c r="N8" s="16" t="e">
        <f>B8*#REF!</f>
        <v>#REF!</v>
      </c>
      <c r="O8" s="16" t="e">
        <f t="shared" si="3"/>
        <v>#REF!</v>
      </c>
      <c r="P8" s="16">
        <v>6</v>
      </c>
      <c r="Q8" s="16" t="e">
        <f t="shared" si="4"/>
        <v>#REF!</v>
      </c>
      <c r="R8" s="16">
        <v>102208.99054251151</v>
      </c>
      <c r="S8" s="16">
        <v>3</v>
      </c>
      <c r="T8" s="6">
        <v>6</v>
      </c>
      <c r="U8" s="6" t="e">
        <f>T8*#REF!/100</f>
        <v>#REF!</v>
      </c>
      <c r="V8" s="6">
        <v>59610.326432945534</v>
      </c>
      <c r="W8" s="6">
        <v>12</v>
      </c>
      <c r="X8" s="16">
        <v>0</v>
      </c>
      <c r="Y8" s="88">
        <f t="shared" si="5"/>
        <v>0</v>
      </c>
      <c r="Z8" s="40">
        <v>0</v>
      </c>
      <c r="AA8" s="16" t="e">
        <f>#REF!*B8</f>
        <v>#REF!</v>
      </c>
      <c r="AB8" s="16" t="e">
        <f>B8*#REF!</f>
        <v>#REF!</v>
      </c>
      <c r="AC8" s="16" t="e">
        <f t="shared" si="6"/>
        <v>#REF!</v>
      </c>
      <c r="AD8" s="40">
        <v>0</v>
      </c>
      <c r="AE8" s="16" t="e">
        <f t="shared" si="7"/>
        <v>#REF!</v>
      </c>
      <c r="AF8" s="16">
        <v>619.98182702834413</v>
      </c>
      <c r="AG8" s="16">
        <v>2</v>
      </c>
      <c r="AH8" s="6">
        <v>0</v>
      </c>
      <c r="AI8" s="88">
        <v>0</v>
      </c>
      <c r="AJ8" s="88">
        <v>0</v>
      </c>
      <c r="AK8" s="16">
        <v>0</v>
      </c>
      <c r="AL8" s="89"/>
      <c r="AM8" s="16">
        <v>0</v>
      </c>
      <c r="AN8" s="89"/>
      <c r="AO8" s="16"/>
      <c r="AP8" s="16"/>
      <c r="AQ8" s="16">
        <v>0</v>
      </c>
      <c r="AR8" s="16"/>
      <c r="AS8" s="16">
        <v>0</v>
      </c>
      <c r="AT8" s="16"/>
      <c r="AU8" s="16">
        <v>0</v>
      </c>
      <c r="AV8" s="16"/>
      <c r="AW8" s="16">
        <v>0</v>
      </c>
      <c r="AX8" s="16"/>
      <c r="AY8" s="16">
        <v>0</v>
      </c>
      <c r="AZ8" s="16"/>
      <c r="BA8" s="16">
        <v>0</v>
      </c>
      <c r="BB8" s="16"/>
      <c r="BC8" s="16">
        <v>0</v>
      </c>
      <c r="BD8" s="16">
        <v>99113.171520000004</v>
      </c>
      <c r="BE8" s="16"/>
      <c r="BF8" s="16">
        <v>66113.279999999999</v>
      </c>
      <c r="BG8" s="16">
        <v>0</v>
      </c>
      <c r="BH8" s="16">
        <v>66113.279999999999</v>
      </c>
      <c r="BI8" s="16" t="e">
        <f>B8*#REF!</f>
        <v>#REF!</v>
      </c>
      <c r="BJ8" s="16">
        <v>5047.87</v>
      </c>
      <c r="BK8" s="16">
        <v>1100</v>
      </c>
      <c r="BL8" s="16"/>
      <c r="BM8" s="16"/>
      <c r="BN8" s="16"/>
      <c r="BO8" s="16">
        <f t="shared" si="8"/>
        <v>6147.87</v>
      </c>
      <c r="BP8" s="16" t="e">
        <f>B8*#REF!</f>
        <v>#REF!</v>
      </c>
      <c r="BQ8" s="16">
        <v>2692.8</v>
      </c>
      <c r="BR8" s="16" t="e">
        <f>B8*#REF!</f>
        <v>#REF!</v>
      </c>
      <c r="BS8" s="16" t="e">
        <f t="shared" si="0"/>
        <v>#REF!</v>
      </c>
      <c r="BT8" s="16">
        <v>4</v>
      </c>
      <c r="BU8" s="41" t="e">
        <f t="shared" si="1"/>
        <v>#REF!</v>
      </c>
      <c r="BV8" s="16">
        <v>51087.53581805963</v>
      </c>
      <c r="BW8" s="16"/>
      <c r="BX8" s="16">
        <v>2212.8000000000002</v>
      </c>
      <c r="BY8" s="16"/>
      <c r="BZ8" s="40"/>
      <c r="CA8" s="16">
        <v>2212.8000000000002</v>
      </c>
      <c r="CB8" s="6">
        <v>0</v>
      </c>
      <c r="CC8" s="42">
        <v>154109.4</v>
      </c>
      <c r="CD8" s="42">
        <v>0</v>
      </c>
      <c r="CE8" s="42">
        <v>0</v>
      </c>
      <c r="CF8" s="42">
        <v>0</v>
      </c>
      <c r="CG8" s="42">
        <v>0</v>
      </c>
      <c r="CH8" s="42"/>
      <c r="CI8" s="16">
        <f t="shared" si="9"/>
        <v>10204.039799999999</v>
      </c>
      <c r="CJ8" s="16">
        <f t="shared" si="10"/>
        <v>6802.6931999999997</v>
      </c>
      <c r="CK8" s="16">
        <v>17006.733</v>
      </c>
      <c r="CL8" s="16"/>
      <c r="CM8" s="16"/>
      <c r="CN8" s="16">
        <f t="shared" si="11"/>
        <v>0</v>
      </c>
      <c r="CO8" s="16">
        <v>143547.6941564203</v>
      </c>
      <c r="CP8" s="16"/>
      <c r="CQ8" s="16" t="e">
        <f>O8+#REF!+AC8+AK8+AM8+AO8+AQ8+AU8+AS8+BD8+BH8+BS8+BW8+CA8+CB8+CC8+CE8+CF8+CK8+CN8+CO8</f>
        <v>#REF!</v>
      </c>
      <c r="CR8" s="16" t="e">
        <f>Q8+U8+AE8+BU8</f>
        <v>#REF!</v>
      </c>
      <c r="CS8" s="16">
        <v>695629.91329696542</v>
      </c>
      <c r="CT8" s="40">
        <f t="shared" si="12"/>
        <v>680269.32</v>
      </c>
      <c r="CU8" s="40">
        <f t="shared" si="13"/>
        <v>-15360.593296965468</v>
      </c>
      <c r="CV8" s="40">
        <v>680269.32</v>
      </c>
      <c r="CW8" s="40"/>
      <c r="CX8" s="40"/>
      <c r="CY8" s="40"/>
      <c r="CZ8" s="40"/>
      <c r="DA8" s="40"/>
      <c r="DB8" s="40"/>
      <c r="DC8" s="40"/>
      <c r="DD8" s="40"/>
      <c r="DE8" s="40">
        <f t="shared" si="2"/>
        <v>732866.47999999975</v>
      </c>
      <c r="DF8" s="40">
        <v>52597.1599999998</v>
      </c>
      <c r="DG8" s="10"/>
      <c r="DH8" s="12"/>
      <c r="DI8" s="12"/>
      <c r="DJ8" s="12"/>
      <c r="DK8" s="12"/>
      <c r="DL8" s="12"/>
    </row>
    <row r="9" spans="1:116">
      <c r="A9" s="1" t="s">
        <v>8</v>
      </c>
      <c r="B9" s="16">
        <v>11172.9</v>
      </c>
      <c r="C9" s="16" t="e">
        <f>B9*#REF!</f>
        <v>#REF!</v>
      </c>
      <c r="D9" s="16">
        <v>58696</v>
      </c>
      <c r="E9" s="16"/>
      <c r="F9" s="16">
        <v>3525</v>
      </c>
      <c r="G9" s="16"/>
      <c r="H9" s="16">
        <v>62221</v>
      </c>
      <c r="I9" s="16"/>
      <c r="J9" s="16">
        <v>35486.092799999999</v>
      </c>
      <c r="K9" s="16">
        <v>1568.5584000000001</v>
      </c>
      <c r="L9" s="16">
        <v>37054.6512</v>
      </c>
      <c r="M9" s="16"/>
      <c r="N9" s="16" t="e">
        <f>B9*#REF!</f>
        <v>#REF!</v>
      </c>
      <c r="O9" s="16" t="e">
        <f t="shared" si="3"/>
        <v>#REF!</v>
      </c>
      <c r="P9" s="16">
        <v>6</v>
      </c>
      <c r="Q9" s="16" t="e">
        <f t="shared" si="4"/>
        <v>#REF!</v>
      </c>
      <c r="R9" s="16">
        <v>398667.72651371977</v>
      </c>
      <c r="S9" s="16">
        <v>10</v>
      </c>
      <c r="T9" s="6">
        <v>6</v>
      </c>
      <c r="U9" s="6" t="e">
        <f>T9*#REF!/100</f>
        <v>#REF!</v>
      </c>
      <c r="V9" s="6">
        <v>206851.42437500996</v>
      </c>
      <c r="W9" s="6">
        <v>12</v>
      </c>
      <c r="X9" s="16" t="e">
        <f>B9*#REF!</f>
        <v>#REF!</v>
      </c>
      <c r="Y9" s="88">
        <f t="shared" si="5"/>
        <v>44050</v>
      </c>
      <c r="Z9" s="40">
        <f>1800*AH9/AH9</f>
        <v>1800</v>
      </c>
      <c r="AA9" s="16" t="e">
        <f>#REF!*B9</f>
        <v>#REF!</v>
      </c>
      <c r="AB9" s="16" t="e">
        <f>B9*#REF!</f>
        <v>#REF!</v>
      </c>
      <c r="AC9" s="16" t="e">
        <f t="shared" si="6"/>
        <v>#REF!</v>
      </c>
      <c r="AD9" s="40">
        <v>6</v>
      </c>
      <c r="AE9" s="16" t="e">
        <f t="shared" si="7"/>
        <v>#REF!</v>
      </c>
      <c r="AF9" s="16">
        <v>167717.72002332675</v>
      </c>
      <c r="AG9" s="16">
        <v>2</v>
      </c>
      <c r="AH9" s="6">
        <v>47</v>
      </c>
      <c r="AI9" s="88">
        <v>0</v>
      </c>
      <c r="AJ9" s="88">
        <v>16450</v>
      </c>
      <c r="AK9" s="16">
        <v>25850</v>
      </c>
      <c r="AL9" s="89"/>
      <c r="AM9" s="16">
        <v>0</v>
      </c>
      <c r="AN9" s="89"/>
      <c r="AO9" s="16"/>
      <c r="AP9" s="16"/>
      <c r="AQ9" s="16">
        <v>0</v>
      </c>
      <c r="AR9" s="16">
        <v>4</v>
      </c>
      <c r="AS9" s="16">
        <v>15000</v>
      </c>
      <c r="AT9" s="16">
        <v>1</v>
      </c>
      <c r="AU9" s="16">
        <v>600</v>
      </c>
      <c r="AV9" s="16"/>
      <c r="AW9" s="16">
        <v>0</v>
      </c>
      <c r="AX9" s="16"/>
      <c r="AY9" s="16">
        <v>0</v>
      </c>
      <c r="AZ9" s="16"/>
      <c r="BA9" s="16">
        <v>0</v>
      </c>
      <c r="BB9" s="16">
        <v>2</v>
      </c>
      <c r="BC9" s="16">
        <v>12000</v>
      </c>
      <c r="BD9" s="16">
        <v>343928.67695999995</v>
      </c>
      <c r="BE9" s="16"/>
      <c r="BF9" s="16">
        <v>243583.32</v>
      </c>
      <c r="BG9" s="16">
        <v>0</v>
      </c>
      <c r="BH9" s="16">
        <v>243583.32</v>
      </c>
      <c r="BI9" s="16" t="e">
        <f>B9*#REF!</f>
        <v>#REF!</v>
      </c>
      <c r="BJ9" s="16">
        <v>9842.09</v>
      </c>
      <c r="BK9" s="16">
        <v>0</v>
      </c>
      <c r="BL9" s="16"/>
      <c r="BM9" s="16"/>
      <c r="BN9" s="16"/>
      <c r="BO9" s="16">
        <f t="shared" si="8"/>
        <v>9842.09</v>
      </c>
      <c r="BP9" s="16" t="e">
        <f>B9*#REF!</f>
        <v>#REF!</v>
      </c>
      <c r="BQ9" s="16">
        <v>9604.32</v>
      </c>
      <c r="BR9" s="16" t="e">
        <f>B9*#REF!</f>
        <v>#REF!</v>
      </c>
      <c r="BS9" s="16" t="e">
        <f t="shared" si="0"/>
        <v>#REF!</v>
      </c>
      <c r="BT9" s="16">
        <v>4</v>
      </c>
      <c r="BU9" s="41" t="e">
        <f t="shared" si="1"/>
        <v>#REF!</v>
      </c>
      <c r="BV9" s="16">
        <v>165596.32995204622</v>
      </c>
      <c r="BW9" s="16"/>
      <c r="BX9" s="16">
        <v>6357.6</v>
      </c>
      <c r="BY9" s="16"/>
      <c r="BZ9" s="16"/>
      <c r="CA9" s="16">
        <v>6357.6</v>
      </c>
      <c r="CB9" s="6">
        <v>0</v>
      </c>
      <c r="CC9" s="42">
        <v>0</v>
      </c>
      <c r="CD9" s="42">
        <v>0</v>
      </c>
      <c r="CE9" s="42">
        <v>0</v>
      </c>
      <c r="CF9" s="42">
        <v>0</v>
      </c>
      <c r="CG9" s="42">
        <v>0</v>
      </c>
      <c r="CH9" s="42"/>
      <c r="CI9" s="16">
        <f t="shared" si="9"/>
        <v>37230.137999999999</v>
      </c>
      <c r="CJ9" s="16">
        <f t="shared" si="10"/>
        <v>24820.092000000004</v>
      </c>
      <c r="CK9" s="16">
        <v>62050.23</v>
      </c>
      <c r="CL9" s="16"/>
      <c r="CM9" s="16"/>
      <c r="CN9" s="16">
        <f t="shared" si="11"/>
        <v>0</v>
      </c>
      <c r="CO9" s="16">
        <v>498119.14778566005</v>
      </c>
      <c r="CP9" s="16"/>
      <c r="CQ9" s="16" t="e">
        <f>O9+#REF!+AC9+AK9+AM9+AO9+AQ9+AU9+AS9+BD9+BH9+BS9+BW9+CA9+CB9+CC9+CE9+CF9+CK9+CN9+CO9</f>
        <v>#REF!</v>
      </c>
      <c r="CR9" s="16" t="e">
        <f>Q9+U9+AE9+BU9</f>
        <v>#REF!</v>
      </c>
      <c r="CS9" s="16">
        <v>2134322.1756097628</v>
      </c>
      <c r="CT9" s="40">
        <f t="shared" si="12"/>
        <v>2482009.2000000002</v>
      </c>
      <c r="CU9" s="40">
        <f t="shared" si="13"/>
        <v>347687.02439023741</v>
      </c>
      <c r="CV9" s="40">
        <v>2482009.2000000002</v>
      </c>
      <c r="CW9" s="40"/>
      <c r="CX9" s="40"/>
      <c r="CY9" s="40"/>
      <c r="CZ9" s="40"/>
      <c r="DA9" s="40"/>
      <c r="DB9" s="40"/>
      <c r="DC9" s="40"/>
      <c r="DD9" s="40"/>
      <c r="DE9" s="40">
        <f t="shared" si="2"/>
        <v>2880879.88</v>
      </c>
      <c r="DF9" s="40">
        <v>398870.67999999993</v>
      </c>
      <c r="DG9" s="10"/>
      <c r="DH9" s="12"/>
      <c r="DI9" s="12"/>
      <c r="DJ9" s="12"/>
      <c r="DK9" s="12"/>
      <c r="DL9" s="12"/>
    </row>
    <row r="10" spans="1:116">
      <c r="A10" s="1" t="s">
        <v>9</v>
      </c>
      <c r="B10" s="16">
        <v>8825.2999999999993</v>
      </c>
      <c r="C10" s="16" t="e">
        <f>B10*#REF!</f>
        <v>#REF!</v>
      </c>
      <c r="D10" s="16">
        <v>7790</v>
      </c>
      <c r="E10" s="16"/>
      <c r="F10" s="16">
        <v>3525</v>
      </c>
      <c r="G10" s="16"/>
      <c r="H10" s="16">
        <v>11315</v>
      </c>
      <c r="I10" s="16"/>
      <c r="J10" s="16">
        <v>27380.563200000001</v>
      </c>
      <c r="K10" s="16">
        <v>1157.5824</v>
      </c>
      <c r="L10" s="16">
        <v>28538.1456</v>
      </c>
      <c r="M10" s="16"/>
      <c r="N10" s="16" t="e">
        <f>B10*#REF!</f>
        <v>#REF!</v>
      </c>
      <c r="O10" s="16" t="e">
        <f t="shared" si="3"/>
        <v>#REF!</v>
      </c>
      <c r="P10" s="16">
        <v>6</v>
      </c>
      <c r="Q10" s="16" t="e">
        <f t="shared" si="4"/>
        <v>#REF!</v>
      </c>
      <c r="R10" s="16">
        <v>274024.50224174059</v>
      </c>
      <c r="S10" s="16">
        <v>4</v>
      </c>
      <c r="T10" s="6">
        <v>6</v>
      </c>
      <c r="U10" s="6" t="e">
        <f>T10*#REF!/100</f>
        <v>#REF!</v>
      </c>
      <c r="V10" s="6">
        <v>163388.72410356981</v>
      </c>
      <c r="W10" s="6">
        <v>12</v>
      </c>
      <c r="X10" s="16" t="e">
        <f>B10*#REF!</f>
        <v>#REF!</v>
      </c>
      <c r="Y10" s="88">
        <f t="shared" si="5"/>
        <v>31500</v>
      </c>
      <c r="Z10" s="40">
        <f t="shared" ref="Z10:Z60" si="14">1800*AH10/AH10</f>
        <v>1800</v>
      </c>
      <c r="AA10" s="16" t="e">
        <f>#REF!*B10</f>
        <v>#REF!</v>
      </c>
      <c r="AB10" s="16" t="e">
        <f>B10*#REF!</f>
        <v>#REF!</v>
      </c>
      <c r="AC10" s="16" t="e">
        <f t="shared" si="6"/>
        <v>#REF!</v>
      </c>
      <c r="AD10" s="40">
        <v>6</v>
      </c>
      <c r="AE10" s="16" t="e">
        <f t="shared" si="7"/>
        <v>#REF!</v>
      </c>
      <c r="AF10" s="16">
        <v>129386.44518628696</v>
      </c>
      <c r="AG10" s="16">
        <v>2</v>
      </c>
      <c r="AH10" s="6">
        <v>90</v>
      </c>
      <c r="AI10" s="88">
        <v>0</v>
      </c>
      <c r="AJ10" s="88">
        <v>31500</v>
      </c>
      <c r="AK10" s="16">
        <v>49500</v>
      </c>
      <c r="AL10" s="89">
        <v>20</v>
      </c>
      <c r="AM10" s="16">
        <v>18000</v>
      </c>
      <c r="AN10" s="89"/>
      <c r="AO10" s="16"/>
      <c r="AP10" s="16"/>
      <c r="AQ10" s="16">
        <v>0</v>
      </c>
      <c r="AR10" s="16"/>
      <c r="AS10" s="16">
        <v>0</v>
      </c>
      <c r="AT10" s="16"/>
      <c r="AU10" s="16">
        <v>0</v>
      </c>
      <c r="AV10" s="16"/>
      <c r="AW10" s="16">
        <v>0</v>
      </c>
      <c r="AX10" s="16"/>
      <c r="AY10" s="16">
        <v>0</v>
      </c>
      <c r="AZ10" s="16"/>
      <c r="BA10" s="16">
        <v>0</v>
      </c>
      <c r="BB10" s="16"/>
      <c r="BC10" s="16">
        <v>0</v>
      </c>
      <c r="BD10" s="16">
        <v>271663.91472</v>
      </c>
      <c r="BE10" s="16"/>
      <c r="BF10" s="16">
        <v>192969.72</v>
      </c>
      <c r="BG10" s="16">
        <v>0</v>
      </c>
      <c r="BH10" s="16">
        <v>192969.72</v>
      </c>
      <c r="BI10" s="16" t="e">
        <f>B10*#REF!</f>
        <v>#REF!</v>
      </c>
      <c r="BJ10" s="16">
        <v>8448.14</v>
      </c>
      <c r="BK10" s="16">
        <v>0</v>
      </c>
      <c r="BL10" s="16"/>
      <c r="BM10" s="16"/>
      <c r="BN10" s="16">
        <v>60500</v>
      </c>
      <c r="BO10" s="16">
        <f t="shared" si="8"/>
        <v>68948.14</v>
      </c>
      <c r="BP10" s="16" t="e">
        <f>B10*#REF!</f>
        <v>#REF!</v>
      </c>
      <c r="BQ10" s="16">
        <v>7629.6</v>
      </c>
      <c r="BR10" s="16" t="e">
        <f>B10*#REF!</f>
        <v>#REF!</v>
      </c>
      <c r="BS10" s="16" t="e">
        <f t="shared" si="0"/>
        <v>#REF!</v>
      </c>
      <c r="BT10" s="16">
        <v>30</v>
      </c>
      <c r="BU10" s="41" t="e">
        <f t="shared" si="1"/>
        <v>#REF!</v>
      </c>
      <c r="BV10" s="16">
        <v>243084.97804528294</v>
      </c>
      <c r="BW10" s="16"/>
      <c r="BX10" s="16">
        <v>5064</v>
      </c>
      <c r="BY10" s="16"/>
      <c r="BZ10" s="16"/>
      <c r="CA10" s="16">
        <v>5064</v>
      </c>
      <c r="CB10" s="6">
        <v>0</v>
      </c>
      <c r="CC10" s="42">
        <v>0</v>
      </c>
      <c r="CD10" s="42">
        <v>0</v>
      </c>
      <c r="CE10" s="42">
        <v>0</v>
      </c>
      <c r="CF10" s="42">
        <v>0</v>
      </c>
      <c r="CG10" s="42">
        <v>0</v>
      </c>
      <c r="CH10" s="42"/>
      <c r="CI10" s="16">
        <f t="shared" si="9"/>
        <v>31601.804399999997</v>
      </c>
      <c r="CJ10" s="16">
        <f t="shared" si="10"/>
        <v>21067.869600000002</v>
      </c>
      <c r="CK10" s="16">
        <v>52669.673999999999</v>
      </c>
      <c r="CL10" s="16"/>
      <c r="CM10" s="16"/>
      <c r="CN10" s="16">
        <f t="shared" si="11"/>
        <v>0</v>
      </c>
      <c r="CO10" s="16">
        <v>393456.57035798987</v>
      </c>
      <c r="CP10" s="16"/>
      <c r="CQ10" s="16" t="e">
        <f>O10+#REF!+AC10+AK10+AM10+AO10+AQ10+AU10+AS10+BD10+BH10+BS10+BW10+CA10+CB10+CC10+CE10+CF10+CK10+CN10+CO10</f>
        <v>#REF!</v>
      </c>
      <c r="CR10" s="16" t="e">
        <f>Q10+U10+AE10+BU10</f>
        <v>#REF!</v>
      </c>
      <c r="CS10" s="16">
        <v>1793208.5286548703</v>
      </c>
      <c r="CT10" s="40">
        <f t="shared" si="12"/>
        <v>2142994.08</v>
      </c>
      <c r="CU10" s="40">
        <f t="shared" si="13"/>
        <v>349785.55134512973</v>
      </c>
      <c r="CV10" s="40">
        <v>2106786.96</v>
      </c>
      <c r="CW10" s="40">
        <v>36207.120000000003</v>
      </c>
      <c r="CX10" s="40"/>
      <c r="CY10" s="40"/>
      <c r="CZ10" s="40"/>
      <c r="DA10" s="40"/>
      <c r="DB10" s="40"/>
      <c r="DC10" s="40"/>
      <c r="DD10" s="40"/>
      <c r="DE10" s="40">
        <f t="shared" si="2"/>
        <v>2460720.4899999998</v>
      </c>
      <c r="DF10" s="40">
        <v>317726.40999999968</v>
      </c>
      <c r="DG10" s="10"/>
      <c r="DH10" s="12"/>
      <c r="DI10" s="12"/>
      <c r="DJ10" s="12"/>
      <c r="DK10" s="12"/>
      <c r="DL10" s="12"/>
    </row>
    <row r="11" spans="1:116">
      <c r="A11" s="1" t="s">
        <v>10</v>
      </c>
      <c r="B11" s="16">
        <v>8736.1</v>
      </c>
      <c r="C11" s="16" t="e">
        <f>B11*#REF!</f>
        <v>#REF!</v>
      </c>
      <c r="D11" s="16">
        <v>11915</v>
      </c>
      <c r="E11" s="16"/>
      <c r="F11" s="16">
        <v>10750</v>
      </c>
      <c r="G11" s="16"/>
      <c r="H11" s="16">
        <v>22665</v>
      </c>
      <c r="I11" s="16"/>
      <c r="J11" s="16">
        <v>27473.875199999999</v>
      </c>
      <c r="K11" s="16">
        <v>1157.5824</v>
      </c>
      <c r="L11" s="16">
        <v>28631.457599999998</v>
      </c>
      <c r="M11" s="16"/>
      <c r="N11" s="16" t="e">
        <f>B11*#REF!</f>
        <v>#REF!</v>
      </c>
      <c r="O11" s="16" t="e">
        <f t="shared" si="3"/>
        <v>#REF!</v>
      </c>
      <c r="P11" s="16">
        <v>10</v>
      </c>
      <c r="Q11" s="16" t="e">
        <f t="shared" si="4"/>
        <v>#REF!</v>
      </c>
      <c r="R11" s="16">
        <v>294521.61706486042</v>
      </c>
      <c r="S11" s="16">
        <v>5</v>
      </c>
      <c r="T11" s="6">
        <v>6</v>
      </c>
      <c r="U11" s="6" t="e">
        <f>T11*#REF!/100</f>
        <v>#REF!</v>
      </c>
      <c r="V11" s="6">
        <v>161737.30441358328</v>
      </c>
      <c r="W11" s="6">
        <v>12</v>
      </c>
      <c r="X11" s="16" t="e">
        <f>B11*#REF!</f>
        <v>#REF!</v>
      </c>
      <c r="Y11" s="88">
        <f t="shared" si="5"/>
        <v>21700</v>
      </c>
      <c r="Z11" s="40">
        <f t="shared" si="14"/>
        <v>1800</v>
      </c>
      <c r="AA11" s="16" t="e">
        <f>#REF!*B11</f>
        <v>#REF!</v>
      </c>
      <c r="AB11" s="16" t="e">
        <f>B11*#REF!</f>
        <v>#REF!</v>
      </c>
      <c r="AC11" s="16" t="e">
        <f t="shared" si="6"/>
        <v>#REF!</v>
      </c>
      <c r="AD11" s="40">
        <v>10</v>
      </c>
      <c r="AE11" s="16" t="e">
        <f t="shared" si="7"/>
        <v>#REF!</v>
      </c>
      <c r="AF11" s="16">
        <v>122502.0858653919</v>
      </c>
      <c r="AG11" s="16">
        <v>0</v>
      </c>
      <c r="AH11" s="6">
        <v>62</v>
      </c>
      <c r="AI11" s="88">
        <v>0</v>
      </c>
      <c r="AJ11" s="88">
        <v>21700</v>
      </c>
      <c r="AK11" s="16">
        <v>34100</v>
      </c>
      <c r="AL11" s="89"/>
      <c r="AM11" s="16">
        <v>0</v>
      </c>
      <c r="AN11" s="89"/>
      <c r="AO11" s="16"/>
      <c r="AP11" s="16"/>
      <c r="AQ11" s="16">
        <v>0</v>
      </c>
      <c r="AR11" s="16"/>
      <c r="AS11" s="16">
        <v>0</v>
      </c>
      <c r="AT11" s="16"/>
      <c r="AU11" s="16">
        <v>0</v>
      </c>
      <c r="AV11" s="16"/>
      <c r="AW11" s="16">
        <v>0</v>
      </c>
      <c r="AX11" s="16"/>
      <c r="AY11" s="16">
        <v>0</v>
      </c>
      <c r="AZ11" s="16"/>
      <c r="BA11" s="16">
        <v>0</v>
      </c>
      <c r="BB11" s="16"/>
      <c r="BC11" s="16">
        <v>0</v>
      </c>
      <c r="BD11" s="16">
        <v>268918.12463999999</v>
      </c>
      <c r="BE11" s="16"/>
      <c r="BF11" s="16">
        <v>191984.4</v>
      </c>
      <c r="BG11" s="16">
        <v>0</v>
      </c>
      <c r="BH11" s="16">
        <v>191984.4</v>
      </c>
      <c r="BI11" s="16" t="e">
        <f>B11*#REF!</f>
        <v>#REF!</v>
      </c>
      <c r="BJ11" s="16">
        <v>9782.119999999999</v>
      </c>
      <c r="BK11" s="16">
        <v>0</v>
      </c>
      <c r="BL11" s="16"/>
      <c r="BM11" s="16"/>
      <c r="BN11" s="16"/>
      <c r="BO11" s="16">
        <f t="shared" si="8"/>
        <v>9782.119999999999</v>
      </c>
      <c r="BP11" s="16" t="e">
        <f>B11*#REF!</f>
        <v>#REF!</v>
      </c>
      <c r="BQ11" s="16">
        <v>7629.6</v>
      </c>
      <c r="BR11" s="16" t="e">
        <f>B11*#REF!</f>
        <v>#REF!</v>
      </c>
      <c r="BS11" s="16" t="e">
        <f t="shared" si="0"/>
        <v>#REF!</v>
      </c>
      <c r="BT11" s="16">
        <v>20</v>
      </c>
      <c r="BU11" s="41" t="e">
        <f t="shared" si="1"/>
        <v>#REF!</v>
      </c>
      <c r="BV11" s="16">
        <v>152047.76396189589</v>
      </c>
      <c r="BW11" s="16"/>
      <c r="BX11" s="16">
        <v>5023.2</v>
      </c>
      <c r="BY11" s="16"/>
      <c r="BZ11" s="16"/>
      <c r="CA11" s="16">
        <v>5023.2</v>
      </c>
      <c r="CB11" s="6">
        <v>0</v>
      </c>
      <c r="CC11" s="42">
        <v>0</v>
      </c>
      <c r="CD11" s="42">
        <v>0</v>
      </c>
      <c r="CE11" s="42">
        <v>0</v>
      </c>
      <c r="CF11" s="42">
        <v>0</v>
      </c>
      <c r="CG11" s="42">
        <v>0</v>
      </c>
      <c r="CH11" s="42"/>
      <c r="CI11" s="16">
        <f t="shared" si="9"/>
        <v>29623.939200000001</v>
      </c>
      <c r="CJ11" s="16">
        <f t="shared" si="10"/>
        <v>19749.292799999999</v>
      </c>
      <c r="CK11" s="16">
        <v>49373.232000000004</v>
      </c>
      <c r="CL11" s="16"/>
      <c r="CM11" s="16"/>
      <c r="CN11" s="16">
        <f t="shared" si="11"/>
        <v>0</v>
      </c>
      <c r="CO11" s="16">
        <v>389479.78474436403</v>
      </c>
      <c r="CP11" s="16"/>
      <c r="CQ11" s="16" t="e">
        <f>O11+#REF!+AC11+AK11+AM11+AO11+AQ11+AU11+AS11+BD11+BH11+BS11+BW11+CA11+CB11+CC11+CE11+CF11+CK11+CN11+CO11</f>
        <v>#REF!</v>
      </c>
      <c r="CR11" s="16" t="e">
        <f>Q11+U11+AE11+BU11</f>
        <v>#REF!</v>
      </c>
      <c r="CS11" s="16">
        <v>1669687.5126900955</v>
      </c>
      <c r="CT11" s="40">
        <f t="shared" si="12"/>
        <v>1980061.68</v>
      </c>
      <c r="CU11" s="40">
        <f t="shared" si="13"/>
        <v>310374.16730990447</v>
      </c>
      <c r="CV11" s="40">
        <v>1974929.28</v>
      </c>
      <c r="CW11" s="40">
        <v>5132.3999999999996</v>
      </c>
      <c r="CX11" s="40"/>
      <c r="CY11" s="40"/>
      <c r="CZ11" s="40"/>
      <c r="DA11" s="40"/>
      <c r="DB11" s="40"/>
      <c r="DC11" s="40"/>
      <c r="DD11" s="40"/>
      <c r="DE11" s="40">
        <f t="shared" si="2"/>
        <v>2463147.4399999995</v>
      </c>
      <c r="DF11" s="40">
        <v>483085.75999999978</v>
      </c>
      <c r="DG11" s="10"/>
      <c r="DH11" s="12"/>
      <c r="DI11" s="12"/>
      <c r="DJ11" s="12"/>
      <c r="DK11" s="12"/>
      <c r="DL11" s="12"/>
    </row>
    <row r="12" spans="1:116">
      <c r="A12" s="1" t="s">
        <v>1</v>
      </c>
      <c r="B12" s="16">
        <v>20176.3</v>
      </c>
      <c r="C12" s="16" t="e">
        <f>B12*#REF!</f>
        <v>#REF!</v>
      </c>
      <c r="D12" s="16">
        <v>46800</v>
      </c>
      <c r="E12" s="16"/>
      <c r="F12" s="16">
        <v>7750</v>
      </c>
      <c r="G12" s="16"/>
      <c r="H12" s="16">
        <v>54550</v>
      </c>
      <c r="I12" s="16"/>
      <c r="J12" s="16">
        <v>64958.608799999995</v>
      </c>
      <c r="K12" s="16">
        <v>2726.1408000000001</v>
      </c>
      <c r="L12" s="16">
        <v>67684.749599999996</v>
      </c>
      <c r="M12" s="16"/>
      <c r="N12" s="16" t="e">
        <f>B12*#REF!</f>
        <v>#REF!</v>
      </c>
      <c r="O12" s="16" t="e">
        <f t="shared" si="3"/>
        <v>#REF!</v>
      </c>
      <c r="P12" s="16">
        <v>6</v>
      </c>
      <c r="Q12" s="16" t="e">
        <f t="shared" si="4"/>
        <v>#REF!</v>
      </c>
      <c r="R12" s="16">
        <v>659462.00554090703</v>
      </c>
      <c r="S12" s="16">
        <v>4</v>
      </c>
      <c r="T12" s="6">
        <v>20</v>
      </c>
      <c r="U12" s="6" t="e">
        <f>T12*#REF!/100</f>
        <v>#REF!</v>
      </c>
      <c r="V12" s="6">
        <v>422872.56651674327</v>
      </c>
      <c r="W12" s="6">
        <v>12</v>
      </c>
      <c r="X12" s="16" t="e">
        <f>B12*#REF!</f>
        <v>#REF!</v>
      </c>
      <c r="Y12" s="88">
        <f t="shared" si="5"/>
        <v>1200</v>
      </c>
      <c r="Z12" s="40">
        <v>0</v>
      </c>
      <c r="AA12" s="16" t="e">
        <f>#REF!*B12</f>
        <v>#REF!</v>
      </c>
      <c r="AB12" s="16" t="e">
        <f>B12*#REF!</f>
        <v>#REF!</v>
      </c>
      <c r="AC12" s="16" t="e">
        <f t="shared" si="6"/>
        <v>#REF!</v>
      </c>
      <c r="AD12" s="40">
        <v>6</v>
      </c>
      <c r="AE12" s="16" t="e">
        <f t="shared" si="7"/>
        <v>#REF!</v>
      </c>
      <c r="AF12" s="16">
        <v>216375.92809446497</v>
      </c>
      <c r="AG12" s="16">
        <v>2</v>
      </c>
      <c r="AH12" s="6"/>
      <c r="AI12" s="88">
        <v>0</v>
      </c>
      <c r="AJ12" s="88">
        <v>0</v>
      </c>
      <c r="AK12" s="16">
        <v>0</v>
      </c>
      <c r="AL12" s="89"/>
      <c r="AM12" s="16">
        <v>0</v>
      </c>
      <c r="AN12" s="89"/>
      <c r="AO12" s="16"/>
      <c r="AP12" s="16"/>
      <c r="AQ12" s="16">
        <v>0</v>
      </c>
      <c r="AR12" s="16"/>
      <c r="AS12" s="16">
        <v>0</v>
      </c>
      <c r="AT12" s="16">
        <v>2</v>
      </c>
      <c r="AU12" s="16">
        <v>1200</v>
      </c>
      <c r="AV12" s="16"/>
      <c r="AW12" s="16">
        <v>0</v>
      </c>
      <c r="AX12" s="16"/>
      <c r="AY12" s="16">
        <v>0</v>
      </c>
      <c r="AZ12" s="16"/>
      <c r="BA12" s="16">
        <v>0</v>
      </c>
      <c r="BB12" s="16"/>
      <c r="BC12" s="16">
        <v>0</v>
      </c>
      <c r="BD12" s="16">
        <v>621074.93711999978</v>
      </c>
      <c r="BE12" s="16"/>
      <c r="BF12" s="16">
        <v>444183.12</v>
      </c>
      <c r="BG12" s="16">
        <v>17366.28</v>
      </c>
      <c r="BH12" s="16">
        <v>426816.83999999997</v>
      </c>
      <c r="BI12" s="16" t="e">
        <f>B12*#REF!</f>
        <v>#REF!</v>
      </c>
      <c r="BJ12" s="16">
        <v>23695.09</v>
      </c>
      <c r="BK12" s="16">
        <v>29700</v>
      </c>
      <c r="BL12" s="16"/>
      <c r="BM12" s="16"/>
      <c r="BN12" s="16"/>
      <c r="BO12" s="16">
        <f t="shared" si="8"/>
        <v>53395.09</v>
      </c>
      <c r="BP12" s="16" t="e">
        <f>B12*#REF!</f>
        <v>#REF!</v>
      </c>
      <c r="BQ12" s="16">
        <v>15932.400000000001</v>
      </c>
      <c r="BR12" s="16" t="e">
        <f>B12*#REF!</f>
        <v>#REF!</v>
      </c>
      <c r="BS12" s="16" t="e">
        <f t="shared" si="0"/>
        <v>#REF!</v>
      </c>
      <c r="BT12" s="16">
        <v>10</v>
      </c>
      <c r="BU12" s="41" t="e">
        <f t="shared" si="1"/>
        <v>#REF!</v>
      </c>
      <c r="BV12" s="16">
        <v>353921.89925603726</v>
      </c>
      <c r="BW12" s="16"/>
      <c r="BX12" s="16">
        <v>10900.8</v>
      </c>
      <c r="BY12" s="16"/>
      <c r="BZ12" s="16"/>
      <c r="CA12" s="16">
        <v>10900.8</v>
      </c>
      <c r="CB12" s="6">
        <v>0</v>
      </c>
      <c r="CC12" s="42">
        <v>199116.84</v>
      </c>
      <c r="CD12" s="42">
        <v>0</v>
      </c>
      <c r="CE12" s="42">
        <v>0</v>
      </c>
      <c r="CF12" s="42">
        <v>0</v>
      </c>
      <c r="CG12" s="42">
        <v>0</v>
      </c>
      <c r="CH12" s="42"/>
      <c r="CI12" s="16">
        <f t="shared" si="9"/>
        <v>69465.637799999997</v>
      </c>
      <c r="CJ12" s="16">
        <f t="shared" si="10"/>
        <v>46310.425199999998</v>
      </c>
      <c r="CK12" s="16">
        <v>115776.06299999999</v>
      </c>
      <c r="CL12" s="16"/>
      <c r="CM12" s="16"/>
      <c r="CN12" s="16">
        <f t="shared" si="11"/>
        <v>0</v>
      </c>
      <c r="CO12" s="16">
        <v>899515.91453139402</v>
      </c>
      <c r="CP12" s="16"/>
      <c r="CQ12" s="16" t="e">
        <f>O12+#REF!+AC12+AK12+AM12+AO12+AQ12+AU12+AS12+BD12+BH12+BS12+BW12+CA12+CB12+CC12+CE12+CF12+CK12+CN12+CO12</f>
        <v>#REF!</v>
      </c>
      <c r="CR12" s="16" t="e">
        <f>Q12+U12+AE12+BU12</f>
        <v>#REF!</v>
      </c>
      <c r="CS12" s="16">
        <v>3927033.7940595457</v>
      </c>
      <c r="CT12" s="40">
        <f t="shared" si="12"/>
        <v>4770827.2799999993</v>
      </c>
      <c r="CU12" s="40">
        <f t="shared" si="13"/>
        <v>843793.4859404536</v>
      </c>
      <c r="CV12" s="40">
        <v>4631042.5199999996</v>
      </c>
      <c r="CW12" s="40">
        <v>139784.76</v>
      </c>
      <c r="CX12" s="40"/>
      <c r="CY12" s="40"/>
      <c r="CZ12" s="40"/>
      <c r="DA12" s="40"/>
      <c r="DB12" s="40"/>
      <c r="DC12" s="40"/>
      <c r="DD12" s="40"/>
      <c r="DE12" s="40">
        <f t="shared" si="2"/>
        <v>5442414.709999999</v>
      </c>
      <c r="DF12" s="40">
        <v>671587.43000000017</v>
      </c>
      <c r="DG12" s="10"/>
      <c r="DH12" s="12"/>
      <c r="DI12" s="12"/>
      <c r="DJ12" s="12"/>
      <c r="DK12" s="12"/>
      <c r="DL12" s="12"/>
    </row>
    <row r="13" spans="1:116">
      <c r="A13" s="1" t="s">
        <v>11</v>
      </c>
      <c r="B13" s="16">
        <v>4627.8</v>
      </c>
      <c r="C13" s="16" t="e">
        <f>B13*#REF!</f>
        <v>#REF!</v>
      </c>
      <c r="D13" s="16">
        <v>8715</v>
      </c>
      <c r="E13" s="16"/>
      <c r="F13" s="16"/>
      <c r="G13" s="16"/>
      <c r="H13" s="16">
        <v>8715</v>
      </c>
      <c r="I13" s="16"/>
      <c r="J13" s="16">
        <v>14495.155199999999</v>
      </c>
      <c r="K13" s="16">
        <v>623.31359999999995</v>
      </c>
      <c r="L13" s="16">
        <v>15118.468799999999</v>
      </c>
      <c r="M13" s="16"/>
      <c r="N13" s="16" t="e">
        <f>B13*#REF!</f>
        <v>#REF!</v>
      </c>
      <c r="O13" s="16" t="e">
        <f t="shared" si="3"/>
        <v>#REF!</v>
      </c>
      <c r="P13" s="16">
        <v>10</v>
      </c>
      <c r="Q13" s="16" t="e">
        <f t="shared" si="4"/>
        <v>#REF!</v>
      </c>
      <c r="R13" s="16">
        <v>152343.85386904923</v>
      </c>
      <c r="S13" s="16">
        <v>1</v>
      </c>
      <c r="T13" s="6">
        <v>6</v>
      </c>
      <c r="U13" s="6" t="e">
        <f>T13*#REF!/100</f>
        <v>#REF!</v>
      </c>
      <c r="V13" s="6">
        <v>85677.578938563049</v>
      </c>
      <c r="W13" s="6">
        <v>12</v>
      </c>
      <c r="X13" s="16" t="e">
        <f>B13*#REF!</f>
        <v>#REF!</v>
      </c>
      <c r="Y13" s="88">
        <f t="shared" si="5"/>
        <v>13900</v>
      </c>
      <c r="Z13" s="40">
        <f t="shared" si="14"/>
        <v>1800</v>
      </c>
      <c r="AA13" s="16" t="e">
        <f>#REF!*B13</f>
        <v>#REF!</v>
      </c>
      <c r="AB13" s="16" t="e">
        <f>B13*#REF!</f>
        <v>#REF!</v>
      </c>
      <c r="AC13" s="16" t="e">
        <f t="shared" si="6"/>
        <v>#REF!</v>
      </c>
      <c r="AD13" s="40">
        <v>10</v>
      </c>
      <c r="AE13" s="16" t="e">
        <f t="shared" si="7"/>
        <v>#REF!</v>
      </c>
      <c r="AF13" s="16">
        <v>68469.794298126246</v>
      </c>
      <c r="AG13" s="16">
        <v>2</v>
      </c>
      <c r="AH13" s="6">
        <v>38</v>
      </c>
      <c r="AI13" s="88">
        <v>0</v>
      </c>
      <c r="AJ13" s="88">
        <v>13300</v>
      </c>
      <c r="AK13" s="16">
        <v>20900</v>
      </c>
      <c r="AL13" s="89"/>
      <c r="AM13" s="16">
        <v>0</v>
      </c>
      <c r="AN13" s="89"/>
      <c r="AO13" s="16"/>
      <c r="AP13" s="16"/>
      <c r="AQ13" s="16">
        <v>0</v>
      </c>
      <c r="AR13" s="16"/>
      <c r="AS13" s="16">
        <v>0</v>
      </c>
      <c r="AT13" s="16">
        <v>1</v>
      </c>
      <c r="AU13" s="16">
        <v>600</v>
      </c>
      <c r="AV13" s="16"/>
      <c r="AW13" s="16">
        <v>0</v>
      </c>
      <c r="AX13" s="16"/>
      <c r="AY13" s="16">
        <v>0</v>
      </c>
      <c r="AZ13" s="16"/>
      <c r="BA13" s="16">
        <v>0</v>
      </c>
      <c r="BB13" s="16"/>
      <c r="BC13" s="16">
        <v>0</v>
      </c>
      <c r="BD13" s="16">
        <v>142454.79072000002</v>
      </c>
      <c r="BE13" s="16"/>
      <c r="BF13" s="16">
        <v>102263.03999999999</v>
      </c>
      <c r="BG13" s="16">
        <v>0</v>
      </c>
      <c r="BH13" s="16">
        <v>102263.03999999999</v>
      </c>
      <c r="BI13" s="16" t="e">
        <f>B13*#REF!</f>
        <v>#REF!</v>
      </c>
      <c r="BJ13" s="16">
        <v>5075.58</v>
      </c>
      <c r="BK13" s="16">
        <v>0</v>
      </c>
      <c r="BL13" s="16"/>
      <c r="BM13" s="16"/>
      <c r="BN13" s="16"/>
      <c r="BO13" s="16">
        <f t="shared" si="8"/>
        <v>5075.58</v>
      </c>
      <c r="BP13" s="16" t="e">
        <f>B13*#REF!</f>
        <v>#REF!</v>
      </c>
      <c r="BQ13" s="16">
        <v>3994.32</v>
      </c>
      <c r="BR13" s="16" t="e">
        <f>B13*#REF!</f>
        <v>#REF!</v>
      </c>
      <c r="BS13" s="16" t="e">
        <f t="shared" si="0"/>
        <v>#REF!</v>
      </c>
      <c r="BT13" s="16">
        <v>6</v>
      </c>
      <c r="BU13" s="41" t="e">
        <f t="shared" si="1"/>
        <v>#REF!</v>
      </c>
      <c r="BV13" s="16">
        <v>70984.945814566512</v>
      </c>
      <c r="BW13" s="16"/>
      <c r="BX13" s="16">
        <v>2529.6</v>
      </c>
      <c r="BY13" s="16"/>
      <c r="BZ13" s="16"/>
      <c r="CA13" s="16">
        <v>2529.6</v>
      </c>
      <c r="CB13" s="6">
        <v>0</v>
      </c>
      <c r="CC13" s="42">
        <v>0</v>
      </c>
      <c r="CD13" s="42">
        <v>0</v>
      </c>
      <c r="CE13" s="42">
        <v>0</v>
      </c>
      <c r="CF13" s="42">
        <v>0</v>
      </c>
      <c r="CG13" s="42">
        <v>0</v>
      </c>
      <c r="CH13" s="42"/>
      <c r="CI13" s="16">
        <f t="shared" si="9"/>
        <v>15174.216</v>
      </c>
      <c r="CJ13" s="16">
        <f t="shared" si="10"/>
        <v>10116.144</v>
      </c>
      <c r="CK13" s="16">
        <v>25290.36</v>
      </c>
      <c r="CL13" s="16"/>
      <c r="CM13" s="16"/>
      <c r="CN13" s="16">
        <f t="shared" si="11"/>
        <v>0</v>
      </c>
      <c r="CO13" s="16">
        <v>206320.27424594131</v>
      </c>
      <c r="CP13" s="16"/>
      <c r="CQ13" s="16" t="e">
        <f>O13+#REF!+AC13+AK13+AM13+AO13+AQ13+AU13+AS13+BD13+BH13+BS13+BW13+CA13+CB13+CC13+CE13+CF13+CK13+CN13+CO13</f>
        <v>#REF!</v>
      </c>
      <c r="CR13" s="16" t="e">
        <f>Q13+U13+AE13+BU13</f>
        <v>#REF!</v>
      </c>
      <c r="CS13" s="16">
        <v>877834.23788624629</v>
      </c>
      <c r="CT13" s="40">
        <f t="shared" si="12"/>
        <v>1026349.16</v>
      </c>
      <c r="CU13" s="40">
        <f t="shared" si="13"/>
        <v>148514.92211375374</v>
      </c>
      <c r="CV13" s="40">
        <v>1011614.4</v>
      </c>
      <c r="CW13" s="40">
        <v>14734.76</v>
      </c>
      <c r="CX13" s="40"/>
      <c r="CY13" s="40"/>
      <c r="CZ13" s="40"/>
      <c r="DA13" s="40"/>
      <c r="DB13" s="40"/>
      <c r="DC13" s="40"/>
      <c r="DD13" s="40"/>
      <c r="DE13" s="40">
        <f t="shared" si="2"/>
        <v>1120024.0900000001</v>
      </c>
      <c r="DF13" s="40">
        <v>93674.930000000051</v>
      </c>
      <c r="DG13" s="10"/>
      <c r="DH13" s="12"/>
      <c r="DI13" s="12"/>
      <c r="DJ13" s="12"/>
      <c r="DK13" s="12"/>
      <c r="DL13" s="12"/>
    </row>
    <row r="14" spans="1:116">
      <c r="A14" s="1" t="s">
        <v>12</v>
      </c>
      <c r="B14" s="16">
        <v>2410.1</v>
      </c>
      <c r="C14" s="16" t="e">
        <f>B14*#REF!</f>
        <v>#REF!</v>
      </c>
      <c r="D14" s="16"/>
      <c r="E14" s="16"/>
      <c r="F14" s="16">
        <v>1000</v>
      </c>
      <c r="G14" s="16"/>
      <c r="H14" s="16">
        <v>1000</v>
      </c>
      <c r="I14" s="16"/>
      <c r="J14" s="16">
        <v>3571.3152</v>
      </c>
      <c r="K14" s="16">
        <v>0</v>
      </c>
      <c r="L14" s="16">
        <v>3571.3152</v>
      </c>
      <c r="M14" s="16"/>
      <c r="N14" s="16" t="e">
        <f>B14*#REF!</f>
        <v>#REF!</v>
      </c>
      <c r="O14" s="16" t="e">
        <f t="shared" si="3"/>
        <v>#REF!</v>
      </c>
      <c r="P14" s="16">
        <v>10</v>
      </c>
      <c r="Q14" s="16" t="e">
        <f t="shared" si="4"/>
        <v>#REF!</v>
      </c>
      <c r="R14" s="16">
        <v>70713.820923601612</v>
      </c>
      <c r="S14" s="16">
        <v>3</v>
      </c>
      <c r="T14" s="6">
        <v>10</v>
      </c>
      <c r="U14" s="6" t="e">
        <f>T14*#REF!/100</f>
        <v>#REF!</v>
      </c>
      <c r="V14" s="6">
        <v>46303.571096542451</v>
      </c>
      <c r="W14" s="6">
        <v>12</v>
      </c>
      <c r="X14" s="16" t="e">
        <f>B14*#REF!</f>
        <v>#REF!</v>
      </c>
      <c r="Y14" s="88">
        <f t="shared" si="5"/>
        <v>12250</v>
      </c>
      <c r="Z14" s="40">
        <f t="shared" si="14"/>
        <v>1800</v>
      </c>
      <c r="AA14" s="16" t="e">
        <f>#REF!*B14</f>
        <v>#REF!</v>
      </c>
      <c r="AB14" s="16" t="e">
        <f>B14*#REF!</f>
        <v>#REF!</v>
      </c>
      <c r="AC14" s="16" t="e">
        <f t="shared" si="6"/>
        <v>#REF!</v>
      </c>
      <c r="AD14" s="40">
        <v>6</v>
      </c>
      <c r="AE14" s="16" t="e">
        <f t="shared" si="7"/>
        <v>#REF!</v>
      </c>
      <c r="AF14" s="16">
        <v>40587.600947669795</v>
      </c>
      <c r="AG14" s="16">
        <v>1</v>
      </c>
      <c r="AH14" s="6">
        <v>35</v>
      </c>
      <c r="AI14" s="88">
        <v>0</v>
      </c>
      <c r="AJ14" s="88">
        <v>12250</v>
      </c>
      <c r="AK14" s="16">
        <v>19250</v>
      </c>
      <c r="AL14" s="89">
        <v>9</v>
      </c>
      <c r="AM14" s="16">
        <v>8100</v>
      </c>
      <c r="AN14" s="89"/>
      <c r="AO14" s="16"/>
      <c r="AP14" s="16"/>
      <c r="AQ14" s="16">
        <v>0</v>
      </c>
      <c r="AR14" s="16"/>
      <c r="AS14" s="16">
        <v>0</v>
      </c>
      <c r="AT14" s="16"/>
      <c r="AU14" s="16">
        <v>0</v>
      </c>
      <c r="AV14" s="16"/>
      <c r="AW14" s="16">
        <v>0</v>
      </c>
      <c r="AX14" s="16"/>
      <c r="AY14" s="16">
        <v>0</v>
      </c>
      <c r="AZ14" s="16"/>
      <c r="BA14" s="16">
        <v>0</v>
      </c>
      <c r="BB14" s="16"/>
      <c r="BC14" s="16">
        <v>0</v>
      </c>
      <c r="BD14" s="16">
        <v>74188.662240000005</v>
      </c>
      <c r="BE14" s="16"/>
      <c r="BF14" s="16">
        <v>56024.28</v>
      </c>
      <c r="BG14" s="16">
        <v>0</v>
      </c>
      <c r="BH14" s="16">
        <v>56024.28</v>
      </c>
      <c r="BI14" s="16" t="e">
        <f>B14*#REF!</f>
        <v>#REF!</v>
      </c>
      <c r="BJ14" s="16">
        <v>4114.72</v>
      </c>
      <c r="BK14" s="16">
        <v>0</v>
      </c>
      <c r="BL14" s="16"/>
      <c r="BM14" s="16"/>
      <c r="BN14" s="16"/>
      <c r="BO14" s="16">
        <f t="shared" si="8"/>
        <v>4114.72</v>
      </c>
      <c r="BP14" s="16" t="e">
        <f>B14*#REF!</f>
        <v>#REF!</v>
      </c>
      <c r="BQ14" s="16">
        <v>1615.6800000000003</v>
      </c>
      <c r="BR14" s="16" t="e">
        <f>B14*#REF!</f>
        <v>#REF!</v>
      </c>
      <c r="BS14" s="16" t="e">
        <f t="shared" si="0"/>
        <v>#REF!</v>
      </c>
      <c r="BT14" s="16">
        <v>6</v>
      </c>
      <c r="BU14" s="41" t="e">
        <f t="shared" si="1"/>
        <v>#REF!</v>
      </c>
      <c r="BV14" s="16">
        <v>38035.391284300691</v>
      </c>
      <c r="BW14" s="16"/>
      <c r="BX14" s="16">
        <v>782.4</v>
      </c>
      <c r="BY14" s="16"/>
      <c r="BZ14" s="16"/>
      <c r="CA14" s="16">
        <v>782.4</v>
      </c>
      <c r="CB14" s="6">
        <v>216273.12</v>
      </c>
      <c r="CC14" s="42">
        <v>0</v>
      </c>
      <c r="CD14" s="42">
        <v>0</v>
      </c>
      <c r="CE14" s="42">
        <v>0</v>
      </c>
      <c r="CF14" s="42">
        <v>0</v>
      </c>
      <c r="CG14" s="42">
        <v>0</v>
      </c>
      <c r="CH14" s="42"/>
      <c r="CI14" s="16">
        <f t="shared" si="9"/>
        <v>12251.845799999999</v>
      </c>
      <c r="CJ14" s="16">
        <f t="shared" si="10"/>
        <v>8167.8972000000003</v>
      </c>
      <c r="CK14" s="16">
        <v>20419.742999999999</v>
      </c>
      <c r="CL14" s="16"/>
      <c r="CM14" s="16"/>
      <c r="CN14" s="16">
        <f t="shared" si="11"/>
        <v>0</v>
      </c>
      <c r="CO14" s="16">
        <v>107449.00232510979</v>
      </c>
      <c r="CP14" s="16"/>
      <c r="CQ14" s="16" t="e">
        <f>O14+#REF!+AC14+AK14+AM14+AO14+AQ14+AU14+AS14+BD14+BH14+BS14+BW14+CA14+CB14+CC14+CE14+CF14+CK14+CN14+CO14</f>
        <v>#REF!</v>
      </c>
      <c r="CR14" s="16" t="e">
        <f>Q14+U14+AE14+BU14</f>
        <v>#REF!</v>
      </c>
      <c r="CS14" s="16">
        <v>698127.59181722428</v>
      </c>
      <c r="CT14" s="40">
        <f t="shared" si="12"/>
        <v>816789.72</v>
      </c>
      <c r="CU14" s="40">
        <f t="shared" si="13"/>
        <v>118662.12818277569</v>
      </c>
      <c r="CV14" s="40">
        <v>816789.72</v>
      </c>
      <c r="CW14" s="40"/>
      <c r="CX14" s="40"/>
      <c r="CY14" s="40"/>
      <c r="CZ14" s="40"/>
      <c r="DA14" s="40"/>
      <c r="DB14" s="40"/>
      <c r="DC14" s="40"/>
      <c r="DD14" s="40"/>
      <c r="DE14" s="40">
        <f t="shared" si="2"/>
        <v>867091.37999999989</v>
      </c>
      <c r="DF14" s="40">
        <v>50301.659999999916</v>
      </c>
      <c r="DG14" s="10"/>
      <c r="DH14" s="12"/>
      <c r="DI14" s="12"/>
      <c r="DJ14" s="12"/>
      <c r="DK14" s="12"/>
      <c r="DL14" s="12"/>
    </row>
    <row r="15" spans="1:116">
      <c r="A15" s="1" t="s">
        <v>13</v>
      </c>
      <c r="B15" s="16">
        <v>2398</v>
      </c>
      <c r="C15" s="16" t="e">
        <f>B15*#REF!</f>
        <v>#REF!</v>
      </c>
      <c r="D15" s="16"/>
      <c r="E15" s="16"/>
      <c r="F15" s="16">
        <v>1000</v>
      </c>
      <c r="G15" s="16"/>
      <c r="H15" s="16">
        <v>1000</v>
      </c>
      <c r="I15" s="16"/>
      <c r="J15" s="16">
        <v>3571.3152</v>
      </c>
      <c r="K15" s="16">
        <v>0</v>
      </c>
      <c r="L15" s="16">
        <v>3571.3152</v>
      </c>
      <c r="M15" s="16"/>
      <c r="N15" s="16" t="e">
        <f>B15*#REF!</f>
        <v>#REF!</v>
      </c>
      <c r="O15" s="16" t="e">
        <f t="shared" si="3"/>
        <v>#REF!</v>
      </c>
      <c r="P15" s="16">
        <v>10</v>
      </c>
      <c r="Q15" s="16" t="e">
        <f t="shared" si="4"/>
        <v>#REF!</v>
      </c>
      <c r="R15" s="16">
        <v>70384.044969133509</v>
      </c>
      <c r="S15" s="16">
        <v>3</v>
      </c>
      <c r="T15" s="6">
        <v>6</v>
      </c>
      <c r="U15" s="6" t="e">
        <f>T15*#REF!/100</f>
        <v>#REF!</v>
      </c>
      <c r="V15" s="6">
        <v>44395.789423629845</v>
      </c>
      <c r="W15" s="6">
        <v>12</v>
      </c>
      <c r="X15" s="16">
        <v>0</v>
      </c>
      <c r="Y15" s="88">
        <f t="shared" si="5"/>
        <v>0</v>
      </c>
      <c r="Z15" s="40">
        <v>0</v>
      </c>
      <c r="AA15" s="16" t="e">
        <f>#REF!*B15</f>
        <v>#REF!</v>
      </c>
      <c r="AB15" s="16" t="e">
        <f>B15*#REF!</f>
        <v>#REF!</v>
      </c>
      <c r="AC15" s="16" t="e">
        <f t="shared" si="6"/>
        <v>#REF!</v>
      </c>
      <c r="AD15" s="40">
        <v>10</v>
      </c>
      <c r="AE15" s="16" t="e">
        <f t="shared" si="7"/>
        <v>#REF!</v>
      </c>
      <c r="AF15" s="16">
        <v>507.9160392991385</v>
      </c>
      <c r="AG15" s="16">
        <v>1</v>
      </c>
      <c r="AH15" s="6"/>
      <c r="AI15" s="88">
        <v>0</v>
      </c>
      <c r="AJ15" s="88">
        <v>0</v>
      </c>
      <c r="AK15" s="16">
        <v>0</v>
      </c>
      <c r="AL15" s="89"/>
      <c r="AM15" s="16">
        <v>0</v>
      </c>
      <c r="AN15" s="89"/>
      <c r="AO15" s="16"/>
      <c r="AP15" s="16"/>
      <c r="AQ15" s="16">
        <v>0</v>
      </c>
      <c r="AR15" s="16"/>
      <c r="AS15" s="16">
        <v>0</v>
      </c>
      <c r="AT15" s="16"/>
      <c r="AU15" s="16">
        <v>0</v>
      </c>
      <c r="AV15" s="16"/>
      <c r="AW15" s="16">
        <v>0</v>
      </c>
      <c r="AX15" s="16"/>
      <c r="AY15" s="16">
        <v>0</v>
      </c>
      <c r="AZ15" s="16"/>
      <c r="BA15" s="16">
        <v>0</v>
      </c>
      <c r="BB15" s="16"/>
      <c r="BC15" s="16">
        <v>0</v>
      </c>
      <c r="BD15" s="16">
        <v>73816.195200000002</v>
      </c>
      <c r="BE15" s="16">
        <f>3500*12</f>
        <v>42000</v>
      </c>
      <c r="BF15" s="16">
        <v>55994.64</v>
      </c>
      <c r="BG15" s="16">
        <v>0</v>
      </c>
      <c r="BH15" s="16">
        <v>97994.64</v>
      </c>
      <c r="BI15" s="16" t="e">
        <f>B15*#REF!</f>
        <v>#REF!</v>
      </c>
      <c r="BJ15" s="16">
        <v>5282.27</v>
      </c>
      <c r="BK15" s="16">
        <v>0</v>
      </c>
      <c r="BL15" s="16"/>
      <c r="BM15" s="16"/>
      <c r="BN15" s="16"/>
      <c r="BO15" s="16">
        <f t="shared" si="8"/>
        <v>5282.27</v>
      </c>
      <c r="BP15" s="16" t="e">
        <f>B15*#REF!</f>
        <v>#REF!</v>
      </c>
      <c r="BQ15" s="16">
        <v>1615.6800000000003</v>
      </c>
      <c r="BR15" s="16" t="e">
        <f>B15*#REF!</f>
        <v>#REF!</v>
      </c>
      <c r="BS15" s="16" t="e">
        <f t="shared" si="0"/>
        <v>#REF!</v>
      </c>
      <c r="BT15" s="16">
        <v>10</v>
      </c>
      <c r="BU15" s="41" t="e">
        <f t="shared" si="1"/>
        <v>#REF!</v>
      </c>
      <c r="BV15" s="16">
        <v>40588.476615508152</v>
      </c>
      <c r="BW15" s="16"/>
      <c r="BX15" s="16">
        <v>794.4</v>
      </c>
      <c r="BY15" s="16"/>
      <c r="BZ15" s="16"/>
      <c r="CA15" s="16">
        <v>794.4</v>
      </c>
      <c r="CB15" s="6">
        <v>216298.32</v>
      </c>
      <c r="CC15" s="42">
        <v>0</v>
      </c>
      <c r="CD15" s="42">
        <v>0</v>
      </c>
      <c r="CE15" s="42">
        <v>0</v>
      </c>
      <c r="CF15" s="42">
        <v>0</v>
      </c>
      <c r="CG15" s="42">
        <v>0</v>
      </c>
      <c r="CH15" s="42"/>
      <c r="CI15" s="16">
        <f t="shared" si="9"/>
        <v>12511.3788</v>
      </c>
      <c r="CJ15" s="16">
        <f t="shared" si="10"/>
        <v>8340.9192000000003</v>
      </c>
      <c r="CK15" s="16">
        <v>20852.298000000003</v>
      </c>
      <c r="CL15" s="16"/>
      <c r="CM15" s="16"/>
      <c r="CN15" s="16">
        <f t="shared" si="11"/>
        <v>0</v>
      </c>
      <c r="CO15" s="16">
        <v>106909.55046496548</v>
      </c>
      <c r="CP15" s="16"/>
      <c r="CQ15" s="16" t="e">
        <f>O15+#REF!+AC15+AK15+AM15+AO15+AQ15+AU15+AS15+BD15+BH15+BS15+BW15+CA15+CB15+CC15+CE15+CF15+CK15+CN15+CO15</f>
        <v>#REF!</v>
      </c>
      <c r="CR15" s="16" t="e">
        <f>Q15+U15+AE15+BU15</f>
        <v>#REF!</v>
      </c>
      <c r="CS15" s="16">
        <v>672541.63071253605</v>
      </c>
      <c r="CT15" s="40">
        <f t="shared" si="12"/>
        <v>834091.92</v>
      </c>
      <c r="CU15" s="40">
        <f t="shared" si="13"/>
        <v>161550.28928746399</v>
      </c>
      <c r="CV15" s="40">
        <v>834091.92</v>
      </c>
      <c r="CW15" s="40"/>
      <c r="CX15" s="40"/>
      <c r="CY15" s="40"/>
      <c r="CZ15" s="40"/>
      <c r="DA15" s="40"/>
      <c r="DB15" s="40"/>
      <c r="DC15" s="40"/>
      <c r="DD15" s="40"/>
      <c r="DE15" s="40">
        <f t="shared" si="2"/>
        <v>859753.62000000023</v>
      </c>
      <c r="DF15" s="40">
        <v>25661.700000000186</v>
      </c>
      <c r="DG15" s="10"/>
      <c r="DH15" s="12"/>
      <c r="DI15" s="12"/>
      <c r="DJ15" s="12"/>
      <c r="DK15" s="12"/>
      <c r="DL15" s="12"/>
    </row>
    <row r="16" spans="1:116">
      <c r="A16" s="1" t="s">
        <v>16</v>
      </c>
      <c r="B16" s="16">
        <v>2424</v>
      </c>
      <c r="C16" s="16" t="e">
        <f>B16*#REF!</f>
        <v>#REF!</v>
      </c>
      <c r="D16" s="16"/>
      <c r="E16" s="16"/>
      <c r="F16" s="16">
        <v>600</v>
      </c>
      <c r="G16" s="16"/>
      <c r="H16" s="16">
        <v>600</v>
      </c>
      <c r="I16" s="16"/>
      <c r="J16" s="16">
        <v>3571.3152</v>
      </c>
      <c r="K16" s="16">
        <v>0</v>
      </c>
      <c r="L16" s="16">
        <v>3571.3152</v>
      </c>
      <c r="M16" s="16"/>
      <c r="N16" s="16" t="e">
        <f>B16*#REF!</f>
        <v>#REF!</v>
      </c>
      <c r="O16" s="16" t="e">
        <f t="shared" si="3"/>
        <v>#REF!</v>
      </c>
      <c r="P16" s="16">
        <v>10</v>
      </c>
      <c r="Q16" s="16" t="e">
        <f t="shared" si="4"/>
        <v>#REF!</v>
      </c>
      <c r="R16" s="16">
        <v>70652.65445807323</v>
      </c>
      <c r="S16" s="16">
        <v>1</v>
      </c>
      <c r="T16" s="6">
        <v>6</v>
      </c>
      <c r="U16" s="6" t="e">
        <f>T16*#REF!/100</f>
        <v>#REF!</v>
      </c>
      <c r="V16" s="6">
        <v>44877.144938648344</v>
      </c>
      <c r="W16" s="6">
        <v>12</v>
      </c>
      <c r="X16" s="16">
        <v>0</v>
      </c>
      <c r="Y16" s="88">
        <f t="shared" si="5"/>
        <v>0</v>
      </c>
      <c r="Z16" s="40">
        <v>0</v>
      </c>
      <c r="AA16" s="16" t="e">
        <f>#REF!*B16</f>
        <v>#REF!</v>
      </c>
      <c r="AB16" s="16" t="e">
        <f>B16*#REF!</f>
        <v>#REF!</v>
      </c>
      <c r="AC16" s="16" t="e">
        <f t="shared" si="6"/>
        <v>#REF!</v>
      </c>
      <c r="AD16" s="40">
        <v>10</v>
      </c>
      <c r="AE16" s="16" t="e">
        <f t="shared" si="7"/>
        <v>#REF!</v>
      </c>
      <c r="AF16" s="16">
        <v>513.42305223565961</v>
      </c>
      <c r="AG16" s="16">
        <v>0</v>
      </c>
      <c r="AH16" s="6"/>
      <c r="AI16" s="88">
        <v>0</v>
      </c>
      <c r="AJ16" s="88">
        <v>0</v>
      </c>
      <c r="AK16" s="16">
        <v>0</v>
      </c>
      <c r="AL16" s="89">
        <v>18</v>
      </c>
      <c r="AM16" s="16">
        <v>16200</v>
      </c>
      <c r="AN16" s="89"/>
      <c r="AO16" s="16"/>
      <c r="AP16" s="16"/>
      <c r="AQ16" s="16">
        <v>0</v>
      </c>
      <c r="AR16" s="16"/>
      <c r="AS16" s="16">
        <v>0</v>
      </c>
      <c r="AT16" s="16"/>
      <c r="AU16" s="16">
        <v>0</v>
      </c>
      <c r="AV16" s="16"/>
      <c r="AW16" s="16">
        <v>0</v>
      </c>
      <c r="AX16" s="16"/>
      <c r="AY16" s="16">
        <v>0</v>
      </c>
      <c r="AZ16" s="16"/>
      <c r="BA16" s="16">
        <v>0</v>
      </c>
      <c r="BB16" s="16"/>
      <c r="BC16" s="16">
        <v>0</v>
      </c>
      <c r="BD16" s="16">
        <v>74616.537599999981</v>
      </c>
      <c r="BE16" s="16"/>
      <c r="BF16" s="16">
        <v>56320.56</v>
      </c>
      <c r="BG16" s="16">
        <v>0</v>
      </c>
      <c r="BH16" s="16">
        <v>56320.56</v>
      </c>
      <c r="BI16" s="16" t="e">
        <f>B16*#REF!</f>
        <v>#REF!</v>
      </c>
      <c r="BJ16" s="16">
        <v>1822.49</v>
      </c>
      <c r="BK16" s="16">
        <v>91300</v>
      </c>
      <c r="BL16" s="16"/>
      <c r="BM16" s="16"/>
      <c r="BN16" s="16"/>
      <c r="BO16" s="16">
        <f t="shared" si="8"/>
        <v>93122.49</v>
      </c>
      <c r="BP16" s="16" t="e">
        <f>B16*#REF!</f>
        <v>#REF!</v>
      </c>
      <c r="BQ16" s="16">
        <v>1615.6800000000003</v>
      </c>
      <c r="BR16" s="16" t="e">
        <f>B16*#REF!</f>
        <v>#REF!</v>
      </c>
      <c r="BS16" s="16" t="e">
        <f t="shared" si="0"/>
        <v>#REF!</v>
      </c>
      <c r="BT16" s="16">
        <v>10</v>
      </c>
      <c r="BU16" s="41" t="e">
        <f t="shared" si="1"/>
        <v>#REF!</v>
      </c>
      <c r="BV16" s="16">
        <v>137570.52471309082</v>
      </c>
      <c r="BW16" s="16"/>
      <c r="BX16" s="16">
        <v>712.8</v>
      </c>
      <c r="BY16" s="16"/>
      <c r="BZ16" s="16"/>
      <c r="CA16" s="16">
        <v>712.8</v>
      </c>
      <c r="CB16" s="6">
        <v>217555.44</v>
      </c>
      <c r="CC16" s="42">
        <v>0</v>
      </c>
      <c r="CD16" s="42">
        <v>0</v>
      </c>
      <c r="CE16" s="42">
        <v>0</v>
      </c>
      <c r="CF16" s="42">
        <v>0</v>
      </c>
      <c r="CG16" s="42">
        <v>0</v>
      </c>
      <c r="CH16" s="42"/>
      <c r="CI16" s="16">
        <f t="shared" si="9"/>
        <v>11270.584799999999</v>
      </c>
      <c r="CJ16" s="16">
        <f t="shared" si="10"/>
        <v>7513.7231999999995</v>
      </c>
      <c r="CK16" s="16">
        <v>18784.307999999997</v>
      </c>
      <c r="CL16" s="16"/>
      <c r="CM16" s="16"/>
      <c r="CN16" s="16">
        <f t="shared" si="11"/>
        <v>0</v>
      </c>
      <c r="CO16" s="16">
        <v>108068.70322230038</v>
      </c>
      <c r="CP16" s="16"/>
      <c r="CQ16" s="16" t="e">
        <f>O16+#REF!+AC16+AK16+AM16+AO16+AQ16+AU16+AS16+BD16+BH16+BS16+BW16+CA16+CB16+CC16+CE16+CF16+CK16+CN16+CO16</f>
        <v>#REF!</v>
      </c>
      <c r="CR16" s="16" t="e">
        <f>Q16+U16+AE16+BU16</f>
        <v>#REF!</v>
      </c>
      <c r="CS16" s="16">
        <v>745872.09598434845</v>
      </c>
      <c r="CT16" s="40">
        <f t="shared" si="12"/>
        <v>751372.32</v>
      </c>
      <c r="CU16" s="40">
        <f t="shared" si="13"/>
        <v>5500.2240156515036</v>
      </c>
      <c r="CV16" s="40">
        <v>751372.32</v>
      </c>
      <c r="CW16" s="40"/>
      <c r="CX16" s="40"/>
      <c r="CY16" s="40"/>
      <c r="CZ16" s="40"/>
      <c r="DA16" s="40"/>
      <c r="DB16" s="40"/>
      <c r="DC16" s="40"/>
      <c r="DD16" s="40"/>
      <c r="DE16" s="40">
        <f t="shared" si="2"/>
        <v>807952.39999999979</v>
      </c>
      <c r="DF16" s="40">
        <v>56580.079999999842</v>
      </c>
      <c r="DG16" s="10"/>
      <c r="DH16" s="12"/>
      <c r="DI16" s="12"/>
      <c r="DJ16" s="12"/>
      <c r="DK16" s="12"/>
      <c r="DL16" s="12"/>
    </row>
    <row r="17" spans="1:116">
      <c r="A17" s="1" t="s">
        <v>14</v>
      </c>
      <c r="B17" s="16">
        <v>20358</v>
      </c>
      <c r="C17" s="16" t="e">
        <f>B17*#REF!</f>
        <v>#REF!</v>
      </c>
      <c r="D17" s="16">
        <v>20600</v>
      </c>
      <c r="E17" s="16"/>
      <c r="F17" s="16">
        <v>9750</v>
      </c>
      <c r="G17" s="16"/>
      <c r="H17" s="16">
        <v>30350</v>
      </c>
      <c r="I17" s="16"/>
      <c r="J17" s="16">
        <v>60904.396799999995</v>
      </c>
      <c r="K17" s="16">
        <v>2637.096</v>
      </c>
      <c r="L17" s="16">
        <v>63541.492799999993</v>
      </c>
      <c r="M17" s="16"/>
      <c r="N17" s="16" t="e">
        <f>B17*#REF!</f>
        <v>#REF!</v>
      </c>
      <c r="O17" s="16" t="e">
        <f t="shared" si="3"/>
        <v>#REF!</v>
      </c>
      <c r="P17" s="16">
        <v>10</v>
      </c>
      <c r="Q17" s="16" t="e">
        <f t="shared" si="4"/>
        <v>#REF!</v>
      </c>
      <c r="R17" s="16">
        <v>658121.87191980821</v>
      </c>
      <c r="S17" s="16">
        <v>3</v>
      </c>
      <c r="T17" s="6">
        <v>6</v>
      </c>
      <c r="U17" s="6" t="e">
        <f>T17*#REF!/100</f>
        <v>#REF!</v>
      </c>
      <c r="V17" s="6">
        <v>376901.36825948971</v>
      </c>
      <c r="W17" s="6">
        <v>12</v>
      </c>
      <c r="X17" s="16" t="e">
        <f>B17*#REF!</f>
        <v>#REF!</v>
      </c>
      <c r="Y17" s="88">
        <f t="shared" si="5"/>
        <v>1291100</v>
      </c>
      <c r="Z17" s="40">
        <f t="shared" si="14"/>
        <v>1800</v>
      </c>
      <c r="AA17" s="16" t="e">
        <f>#REF!*B17</f>
        <v>#REF!</v>
      </c>
      <c r="AB17" s="16" t="e">
        <f>B17*#REF!</f>
        <v>#REF!</v>
      </c>
      <c r="AC17" s="16" t="e">
        <f t="shared" si="6"/>
        <v>#REF!</v>
      </c>
      <c r="AD17" s="40">
        <v>10</v>
      </c>
      <c r="AE17" s="16" t="e">
        <f t="shared" si="7"/>
        <v>#REF!</v>
      </c>
      <c r="AF17" s="16">
        <v>1647421.300471337</v>
      </c>
      <c r="AG17" s="16">
        <v>5</v>
      </c>
      <c r="AH17" s="6">
        <v>70</v>
      </c>
      <c r="AI17" s="88">
        <v>0</v>
      </c>
      <c r="AJ17" s="88">
        <v>24500</v>
      </c>
      <c r="AK17" s="16">
        <v>38500</v>
      </c>
      <c r="AL17" s="89"/>
      <c r="AM17" s="16">
        <v>0</v>
      </c>
      <c r="AN17" s="89">
        <v>8</v>
      </c>
      <c r="AO17" s="16">
        <v>1128000</v>
      </c>
      <c r="AP17" s="16"/>
      <c r="AQ17" s="16">
        <v>0</v>
      </c>
      <c r="AR17" s="16"/>
      <c r="AS17" s="16">
        <v>0</v>
      </c>
      <c r="AT17" s="16"/>
      <c r="AU17" s="16">
        <v>0</v>
      </c>
      <c r="AV17" s="16">
        <v>33</v>
      </c>
      <c r="AW17" s="16">
        <v>138600</v>
      </c>
      <c r="AX17" s="16"/>
      <c r="AY17" s="16">
        <v>0</v>
      </c>
      <c r="AZ17" s="16"/>
      <c r="BA17" s="16">
        <v>0</v>
      </c>
      <c r="BB17" s="16"/>
      <c r="BC17" s="16">
        <v>0</v>
      </c>
      <c r="BD17" s="16">
        <v>626668.09920000006</v>
      </c>
      <c r="BE17" s="16"/>
      <c r="BF17" s="16">
        <v>439423.56</v>
      </c>
      <c r="BG17" s="16">
        <v>0</v>
      </c>
      <c r="BH17" s="16">
        <v>439423.56</v>
      </c>
      <c r="BI17" s="16" t="e">
        <f>B17*#REF!</f>
        <v>#REF!</v>
      </c>
      <c r="BJ17" s="16">
        <v>21528.129999999997</v>
      </c>
      <c r="BK17" s="16">
        <v>6600</v>
      </c>
      <c r="BL17" s="16"/>
      <c r="BM17" s="16"/>
      <c r="BN17" s="16"/>
      <c r="BO17" s="16">
        <f t="shared" si="8"/>
        <v>28128.129999999997</v>
      </c>
      <c r="BP17" s="16" t="e">
        <f>B17*#REF!</f>
        <v>#REF!</v>
      </c>
      <c r="BQ17" s="16">
        <v>16111.920000000002</v>
      </c>
      <c r="BR17" s="16" t="e">
        <f>B17*#REF!</f>
        <v>#REF!</v>
      </c>
      <c r="BS17" s="16" t="e">
        <f t="shared" si="0"/>
        <v>#REF!</v>
      </c>
      <c r="BT17" s="16">
        <v>10</v>
      </c>
      <c r="BU17" s="41" t="e">
        <f t="shared" si="1"/>
        <v>#REF!</v>
      </c>
      <c r="BV17" s="16">
        <v>328826.22940722061</v>
      </c>
      <c r="BW17" s="16"/>
      <c r="BX17" s="16">
        <v>11985.6</v>
      </c>
      <c r="BY17" s="16"/>
      <c r="BZ17" s="16"/>
      <c r="CA17" s="16">
        <v>11985.6</v>
      </c>
      <c r="CB17" s="6">
        <v>0</v>
      </c>
      <c r="CC17" s="42">
        <v>0</v>
      </c>
      <c r="CD17" s="42">
        <v>0</v>
      </c>
      <c r="CE17" s="42">
        <v>0</v>
      </c>
      <c r="CF17" s="42">
        <v>0</v>
      </c>
      <c r="CG17" s="42">
        <v>0</v>
      </c>
      <c r="CH17" s="42"/>
      <c r="CI17" s="16">
        <f t="shared" si="9"/>
        <v>65362.17779999999</v>
      </c>
      <c r="CJ17" s="16">
        <f t="shared" si="10"/>
        <v>43574.785199999998</v>
      </c>
      <c r="CK17" s="16">
        <v>108936.96299999999</v>
      </c>
      <c r="CL17" s="16"/>
      <c r="CM17" s="16"/>
      <c r="CN17" s="16">
        <f t="shared" si="11"/>
        <v>0</v>
      </c>
      <c r="CO17" s="16">
        <v>907616.60899323074</v>
      </c>
      <c r="CP17" s="16"/>
      <c r="CQ17" s="16" t="e">
        <f>O17+#REF!+AC17+AK17+AM17+AO17+AQ17+AU17+AS17+BD17+BH17+BS17+BW17+CA17+CB17+CC17+CE17+CF17+CK17+CN17+CO17</f>
        <v>#REF!</v>
      </c>
      <c r="CR17" s="16" t="e">
        <f>Q17+U17+AE17+BU17</f>
        <v>#REF!</v>
      </c>
      <c r="CS17" s="16">
        <v>6272401.6012510862</v>
      </c>
      <c r="CT17" s="40">
        <f t="shared" si="12"/>
        <v>4427276.0399999991</v>
      </c>
      <c r="CU17" s="40">
        <f t="shared" si="13"/>
        <v>-1845125.5612510871</v>
      </c>
      <c r="CV17" s="40">
        <v>4357478.5199999996</v>
      </c>
      <c r="CW17" s="40">
        <v>69797.52</v>
      </c>
      <c r="CX17" s="40"/>
      <c r="CY17" s="40"/>
      <c r="CZ17" s="40"/>
      <c r="DA17" s="40"/>
      <c r="DB17" s="40"/>
      <c r="DC17" s="40"/>
      <c r="DD17" s="40"/>
      <c r="DE17" s="40">
        <f t="shared" si="2"/>
        <v>5098722.3499999996</v>
      </c>
      <c r="DF17" s="40">
        <v>671446.31000000052</v>
      </c>
      <c r="DG17" s="10"/>
      <c r="DH17" s="12"/>
      <c r="DI17" s="12"/>
      <c r="DJ17" s="12"/>
      <c r="DK17" s="12"/>
      <c r="DL17" s="12"/>
    </row>
    <row r="18" spans="1:116">
      <c r="A18" s="1" t="s">
        <v>17</v>
      </c>
      <c r="B18" s="16">
        <v>4621.5</v>
      </c>
      <c r="C18" s="16" t="e">
        <f>B18*#REF!</f>
        <v>#REF!</v>
      </c>
      <c r="D18" s="16"/>
      <c r="E18" s="16"/>
      <c r="F18" s="16">
        <v>1950</v>
      </c>
      <c r="G18" s="16"/>
      <c r="H18" s="16">
        <v>1950</v>
      </c>
      <c r="I18" s="16"/>
      <c r="J18" s="16">
        <v>14604.019199999999</v>
      </c>
      <c r="K18" s="16">
        <v>747.29135999999994</v>
      </c>
      <c r="L18" s="16">
        <v>15351.310559999998</v>
      </c>
      <c r="M18" s="16"/>
      <c r="N18" s="16" t="e">
        <f>B18*#REF!</f>
        <v>#REF!</v>
      </c>
      <c r="O18" s="16" t="e">
        <f t="shared" si="3"/>
        <v>#REF!</v>
      </c>
      <c r="P18" s="16">
        <v>20</v>
      </c>
      <c r="Q18" s="16" t="e">
        <f t="shared" si="4"/>
        <v>#REF!</v>
      </c>
      <c r="R18" s="16">
        <v>158167.39448185844</v>
      </c>
      <c r="S18" s="16">
        <v>5</v>
      </c>
      <c r="T18" s="6">
        <v>6</v>
      </c>
      <c r="U18" s="6" t="e">
        <f>T18*#REF!/100</f>
        <v>#REF!</v>
      </c>
      <c r="V18" s="6">
        <v>85560.94279453934</v>
      </c>
      <c r="W18" s="6">
        <v>12</v>
      </c>
      <c r="X18" s="16" t="e">
        <f>B18*#REF!</f>
        <v>#REF!</v>
      </c>
      <c r="Y18" s="88">
        <f t="shared" si="5"/>
        <v>19600</v>
      </c>
      <c r="Z18" s="40">
        <f t="shared" si="14"/>
        <v>1800</v>
      </c>
      <c r="AA18" s="16" t="e">
        <f>#REF!*B18</f>
        <v>#REF!</v>
      </c>
      <c r="AB18" s="16" t="e">
        <f>B18*#REF!</f>
        <v>#REF!</v>
      </c>
      <c r="AC18" s="16" t="e">
        <f t="shared" si="6"/>
        <v>#REF!</v>
      </c>
      <c r="AD18" s="40">
        <v>12</v>
      </c>
      <c r="AE18" s="16" t="e">
        <f t="shared" si="7"/>
        <v>#REF!</v>
      </c>
      <c r="AF18" s="16">
        <v>76027.732146561932</v>
      </c>
      <c r="AG18" s="16">
        <v>3</v>
      </c>
      <c r="AH18" s="6">
        <v>56</v>
      </c>
      <c r="AI18" s="88">
        <v>0</v>
      </c>
      <c r="AJ18" s="88">
        <v>19600</v>
      </c>
      <c r="AK18" s="16">
        <v>30800</v>
      </c>
      <c r="AL18" s="89">
        <v>12</v>
      </c>
      <c r="AM18" s="16">
        <v>10800</v>
      </c>
      <c r="AN18" s="89"/>
      <c r="AO18" s="16"/>
      <c r="AP18" s="16"/>
      <c r="AQ18" s="16">
        <v>0</v>
      </c>
      <c r="AR18" s="16"/>
      <c r="AS18" s="16">
        <v>0</v>
      </c>
      <c r="AT18" s="16"/>
      <c r="AU18" s="16">
        <v>0</v>
      </c>
      <c r="AV18" s="16"/>
      <c r="AW18" s="16">
        <v>0</v>
      </c>
      <c r="AX18" s="16"/>
      <c r="AY18" s="16">
        <v>0</v>
      </c>
      <c r="AZ18" s="16"/>
      <c r="BA18" s="16">
        <v>0</v>
      </c>
      <c r="BB18" s="16"/>
      <c r="BC18" s="16">
        <v>0</v>
      </c>
      <c r="BD18" s="16">
        <v>142260.86159999997</v>
      </c>
      <c r="BE18" s="16"/>
      <c r="BF18" s="16">
        <v>103489.8</v>
      </c>
      <c r="BG18" s="16">
        <v>68995.8</v>
      </c>
      <c r="BH18" s="16">
        <v>34494</v>
      </c>
      <c r="BI18" s="16" t="e">
        <f>B18*#REF!</f>
        <v>#REF!</v>
      </c>
      <c r="BJ18" s="16">
        <v>1797.4499999999998</v>
      </c>
      <c r="BK18" s="16">
        <v>33000</v>
      </c>
      <c r="BL18" s="16"/>
      <c r="BM18" s="16"/>
      <c r="BN18" s="16"/>
      <c r="BO18" s="16">
        <f t="shared" si="8"/>
        <v>34797.449999999997</v>
      </c>
      <c r="BP18" s="16" t="e">
        <f>B18*#REF!</f>
        <v>#REF!</v>
      </c>
      <c r="BQ18" s="16">
        <v>4084.0800000000004</v>
      </c>
      <c r="BR18" s="16" t="e">
        <f>B18*#REF!</f>
        <v>#REF!</v>
      </c>
      <c r="BS18" s="16" t="e">
        <f t="shared" si="0"/>
        <v>#REF!</v>
      </c>
      <c r="BT18" s="16">
        <v>10</v>
      </c>
      <c r="BU18" s="41" t="e">
        <f t="shared" si="1"/>
        <v>#REF!</v>
      </c>
      <c r="BV18" s="16">
        <v>106369.71684531732</v>
      </c>
      <c r="BW18" s="16"/>
      <c r="BX18" s="16">
        <v>2524.8000000000002</v>
      </c>
      <c r="BY18" s="16"/>
      <c r="BZ18" s="16"/>
      <c r="CA18" s="16">
        <v>2524.8000000000002</v>
      </c>
      <c r="CB18" s="6">
        <v>0</v>
      </c>
      <c r="CC18" s="42">
        <v>0</v>
      </c>
      <c r="CD18" s="42">
        <v>0</v>
      </c>
      <c r="CE18" s="42">
        <v>0</v>
      </c>
      <c r="CF18" s="42">
        <v>0</v>
      </c>
      <c r="CG18" s="42">
        <v>0</v>
      </c>
      <c r="CH18" s="42"/>
      <c r="CI18" s="16">
        <f t="shared" si="9"/>
        <v>15731.497799999999</v>
      </c>
      <c r="CJ18" s="16">
        <f t="shared" si="10"/>
        <v>10487.665200000001</v>
      </c>
      <c r="CK18" s="16">
        <v>26219.163</v>
      </c>
      <c r="CL18" s="16"/>
      <c r="CM18" s="16"/>
      <c r="CN18" s="16">
        <f t="shared" si="11"/>
        <v>0</v>
      </c>
      <c r="CO18" s="16">
        <v>206039.40261627937</v>
      </c>
      <c r="CP18" s="16"/>
      <c r="CQ18" s="16" t="e">
        <f>O18+#REF!+AC18+AK18+AM18+AO18+AQ18+AU18+AS18+BD18+BH18+BS18+BW18+CA18+CB18+CC18+CE18+CF18+CK18+CN18+CO18</f>
        <v>#REF!</v>
      </c>
      <c r="CR18" s="16" t="e">
        <f>Q18+U18+AE18+BU18</f>
        <v>#REF!</v>
      </c>
      <c r="CS18" s="16">
        <v>879264.01348455634</v>
      </c>
      <c r="CT18" s="40">
        <f t="shared" si="12"/>
        <v>1048766.52</v>
      </c>
      <c r="CU18" s="40">
        <f t="shared" si="13"/>
        <v>169502.50651544367</v>
      </c>
      <c r="CV18" s="40">
        <v>1048766.52</v>
      </c>
      <c r="CW18" s="40"/>
      <c r="CX18" s="40"/>
      <c r="CY18" s="40"/>
      <c r="CZ18" s="40"/>
      <c r="DA18" s="40"/>
      <c r="DB18" s="40"/>
      <c r="DC18" s="40"/>
      <c r="DD18" s="40"/>
      <c r="DE18" s="40">
        <f t="shared" si="2"/>
        <v>1140692.0099999998</v>
      </c>
      <c r="DF18" s="40">
        <v>91925.489999999758</v>
      </c>
      <c r="DG18" s="10"/>
      <c r="DH18" s="12"/>
      <c r="DI18" s="12"/>
      <c r="DJ18" s="12"/>
      <c r="DK18" s="12"/>
      <c r="DL18" s="12"/>
    </row>
    <row r="19" spans="1:116">
      <c r="A19" s="1" t="s">
        <v>18</v>
      </c>
      <c r="B19" s="16">
        <v>7672.4</v>
      </c>
      <c r="C19" s="16" t="e">
        <f>B19*#REF!</f>
        <v>#REF!</v>
      </c>
      <c r="D19" s="16">
        <v>21545</v>
      </c>
      <c r="E19" s="16"/>
      <c r="F19" s="16">
        <v>2350</v>
      </c>
      <c r="G19" s="16"/>
      <c r="H19" s="16">
        <v>23895</v>
      </c>
      <c r="I19" s="16"/>
      <c r="J19" s="16">
        <v>24641.7408</v>
      </c>
      <c r="K19" s="16">
        <v>1226.0784000000001</v>
      </c>
      <c r="L19" s="16">
        <v>25867.819199999998</v>
      </c>
      <c r="M19" s="16"/>
      <c r="N19" s="16" t="e">
        <f>B19*#REF!</f>
        <v>#REF!</v>
      </c>
      <c r="O19" s="16" t="e">
        <f t="shared" si="3"/>
        <v>#REF!</v>
      </c>
      <c r="P19" s="16">
        <v>20</v>
      </c>
      <c r="Q19" s="16" t="e">
        <f t="shared" si="4"/>
        <v>#REF!</v>
      </c>
      <c r="R19" s="16">
        <v>287830.15686969983</v>
      </c>
      <c r="S19" s="16">
        <v>5</v>
      </c>
      <c r="T19" s="6">
        <v>20</v>
      </c>
      <c r="U19" s="6" t="e">
        <f>T19*#REF!/100</f>
        <v>#REF!</v>
      </c>
      <c r="V19" s="6">
        <v>160804.87895912834</v>
      </c>
      <c r="W19" s="6">
        <v>12</v>
      </c>
      <c r="X19" s="16" t="e">
        <f>B19*#REF!</f>
        <v>#REF!</v>
      </c>
      <c r="Y19" s="88">
        <f t="shared" si="5"/>
        <v>16350</v>
      </c>
      <c r="Z19" s="40">
        <f t="shared" si="14"/>
        <v>1800</v>
      </c>
      <c r="AA19" s="16" t="e">
        <f>#REF!*B19</f>
        <v>#REF!</v>
      </c>
      <c r="AB19" s="16" t="e">
        <f>B19*#REF!</f>
        <v>#REF!</v>
      </c>
      <c r="AC19" s="16" t="e">
        <f t="shared" si="6"/>
        <v>#REF!</v>
      </c>
      <c r="AD19" s="40">
        <v>20</v>
      </c>
      <c r="AE19" s="16" t="e">
        <f t="shared" si="7"/>
        <v>#REF!</v>
      </c>
      <c r="AF19" s="16">
        <v>114380.52138018311</v>
      </c>
      <c r="AG19" s="16">
        <v>4</v>
      </c>
      <c r="AH19" s="6">
        <v>45</v>
      </c>
      <c r="AI19" s="88">
        <v>0</v>
      </c>
      <c r="AJ19" s="88">
        <v>15750</v>
      </c>
      <c r="AK19" s="16">
        <v>24750</v>
      </c>
      <c r="AL19" s="89">
        <v>18</v>
      </c>
      <c r="AM19" s="16">
        <v>16200</v>
      </c>
      <c r="AN19" s="89"/>
      <c r="AO19" s="16"/>
      <c r="AP19" s="16"/>
      <c r="AQ19" s="16">
        <v>0</v>
      </c>
      <c r="AR19" s="16"/>
      <c r="AS19" s="16">
        <v>0</v>
      </c>
      <c r="AT19" s="16">
        <v>1</v>
      </c>
      <c r="AU19" s="16">
        <v>600</v>
      </c>
      <c r="AV19" s="16"/>
      <c r="AW19" s="16">
        <v>0</v>
      </c>
      <c r="AX19" s="16"/>
      <c r="AY19" s="16">
        <v>0</v>
      </c>
      <c r="AZ19" s="16"/>
      <c r="BA19" s="16">
        <v>0</v>
      </c>
      <c r="BB19" s="16"/>
      <c r="BC19" s="16">
        <v>0</v>
      </c>
      <c r="BD19" s="16">
        <v>236174.88575999998</v>
      </c>
      <c r="BE19" s="16"/>
      <c r="BF19" s="16">
        <v>171507.6</v>
      </c>
      <c r="BG19" s="16">
        <v>0</v>
      </c>
      <c r="BH19" s="16">
        <v>171507.6</v>
      </c>
      <c r="BI19" s="16" t="e">
        <f>B19*#REF!</f>
        <v>#REF!</v>
      </c>
      <c r="BJ19" s="16">
        <v>9758.9500000000007</v>
      </c>
      <c r="BK19" s="16">
        <v>17600</v>
      </c>
      <c r="BL19" s="16"/>
      <c r="BM19" s="16"/>
      <c r="BN19" s="16"/>
      <c r="BO19" s="16">
        <f t="shared" si="8"/>
        <v>27358.95</v>
      </c>
      <c r="BP19" s="16" t="e">
        <f>B19*#REF!</f>
        <v>#REF!</v>
      </c>
      <c r="BQ19" s="16">
        <v>6821.76</v>
      </c>
      <c r="BR19" s="16" t="e">
        <f>B19*#REF!</f>
        <v>#REF!</v>
      </c>
      <c r="BS19" s="16" t="e">
        <f t="shared" si="0"/>
        <v>#REF!</v>
      </c>
      <c r="BT19" s="16">
        <v>30</v>
      </c>
      <c r="BU19" s="41" t="e">
        <f t="shared" si="1"/>
        <v>#REF!</v>
      </c>
      <c r="BV19" s="16">
        <v>169218.17314059904</v>
      </c>
      <c r="BW19" s="16"/>
      <c r="BX19" s="16">
        <v>4228.8</v>
      </c>
      <c r="BY19" s="16"/>
      <c r="BZ19" s="16"/>
      <c r="CA19" s="16">
        <v>4228.8</v>
      </c>
      <c r="CB19" s="6">
        <v>0</v>
      </c>
      <c r="CC19" s="42">
        <v>0</v>
      </c>
      <c r="CD19" s="42">
        <v>0</v>
      </c>
      <c r="CE19" s="42">
        <v>0</v>
      </c>
      <c r="CF19" s="42">
        <v>0</v>
      </c>
      <c r="CG19" s="42">
        <v>0</v>
      </c>
      <c r="CH19" s="42"/>
      <c r="CI19" s="16">
        <f t="shared" si="9"/>
        <v>25425.9306</v>
      </c>
      <c r="CJ19" s="16">
        <f t="shared" si="10"/>
        <v>16950.6204</v>
      </c>
      <c r="CK19" s="16">
        <v>42376.550999999999</v>
      </c>
      <c r="CL19" s="16"/>
      <c r="CM19" s="16"/>
      <c r="CN19" s="16">
        <f t="shared" si="11"/>
        <v>0</v>
      </c>
      <c r="CO19" s="16">
        <v>342057.06212985865</v>
      </c>
      <c r="CP19" s="16"/>
      <c r="CQ19" s="16" t="e">
        <f>O19+#REF!+AC19+AK19+AM19+AO19+AQ19+AU19+AS19+BD19+BH19+BS19+BW19+CA19+CB19+CC19+CE19+CF19+CK19+CN19+CO19</f>
        <v>#REF!</v>
      </c>
      <c r="CR19" s="16" t="e">
        <f>Q19+U19+AE19+BU19</f>
        <v>#REF!</v>
      </c>
      <c r="CS19" s="16">
        <v>1570128.6292394691</v>
      </c>
      <c r="CT19" s="40">
        <f t="shared" si="12"/>
        <v>1695062.04</v>
      </c>
      <c r="CU19" s="40">
        <f t="shared" si="13"/>
        <v>124933.41076053097</v>
      </c>
      <c r="CV19" s="40">
        <v>1695062.04</v>
      </c>
      <c r="CW19" s="40"/>
      <c r="CX19" s="40"/>
      <c r="CY19" s="40"/>
      <c r="CZ19" s="40"/>
      <c r="DA19" s="40"/>
      <c r="DB19" s="40"/>
      <c r="DC19" s="40"/>
      <c r="DD19" s="40"/>
      <c r="DE19" s="40">
        <f t="shared" si="2"/>
        <v>1949958.5000000002</v>
      </c>
      <c r="DF19" s="40">
        <v>254896.4600000002</v>
      </c>
      <c r="DG19" s="10"/>
      <c r="DH19" s="12"/>
      <c r="DI19" s="12"/>
      <c r="DJ19" s="12"/>
      <c r="DK19" s="12"/>
      <c r="DL19" s="12"/>
    </row>
    <row r="20" spans="1:116">
      <c r="A20" s="1" t="s">
        <v>19</v>
      </c>
      <c r="B20" s="16">
        <v>6142.6</v>
      </c>
      <c r="C20" s="16" t="e">
        <f>B20*#REF!</f>
        <v>#REF!</v>
      </c>
      <c r="D20" s="16">
        <v>5610</v>
      </c>
      <c r="E20" s="16"/>
      <c r="F20" s="16">
        <v>1600</v>
      </c>
      <c r="G20" s="16"/>
      <c r="H20" s="16">
        <v>7210</v>
      </c>
      <c r="I20" s="16"/>
      <c r="J20" s="16">
        <v>20342.937600000001</v>
      </c>
      <c r="K20" s="16">
        <v>1004.8363199999999</v>
      </c>
      <c r="L20" s="16">
        <v>21347.77392</v>
      </c>
      <c r="M20" s="16"/>
      <c r="N20" s="16" t="e">
        <f>B20*#REF!</f>
        <v>#REF!</v>
      </c>
      <c r="O20" s="16" t="e">
        <f t="shared" si="3"/>
        <v>#REF!</v>
      </c>
      <c r="P20" s="16">
        <v>1</v>
      </c>
      <c r="Q20" s="16" t="e">
        <f t="shared" si="4"/>
        <v>#REF!</v>
      </c>
      <c r="R20" s="16">
        <v>182557.74652733968</v>
      </c>
      <c r="S20" s="16">
        <v>3</v>
      </c>
      <c r="T20" s="6">
        <v>6</v>
      </c>
      <c r="U20" s="6" t="e">
        <f>T20*#REF!/100</f>
        <v>#REF!</v>
      </c>
      <c r="V20" s="6">
        <v>113722.09179048735</v>
      </c>
      <c r="W20" s="6">
        <v>12</v>
      </c>
      <c r="X20" s="16" t="e">
        <f>B20*#REF!</f>
        <v>#REF!</v>
      </c>
      <c r="Y20" s="88">
        <f t="shared" si="5"/>
        <v>18200</v>
      </c>
      <c r="Z20" s="40">
        <f t="shared" si="14"/>
        <v>1800</v>
      </c>
      <c r="AA20" s="16" t="e">
        <f>#REF!*B20</f>
        <v>#REF!</v>
      </c>
      <c r="AB20" s="16" t="e">
        <f>B20*#REF!</f>
        <v>#REF!</v>
      </c>
      <c r="AC20" s="16" t="e">
        <f t="shared" si="6"/>
        <v>#REF!</v>
      </c>
      <c r="AD20" s="40">
        <v>10</v>
      </c>
      <c r="AE20" s="16" t="e">
        <f t="shared" si="7"/>
        <v>#REF!</v>
      </c>
      <c r="AF20" s="16">
        <v>89958.826322587469</v>
      </c>
      <c r="AG20" s="16">
        <v>2</v>
      </c>
      <c r="AH20" s="6">
        <v>52</v>
      </c>
      <c r="AI20" s="88">
        <v>0</v>
      </c>
      <c r="AJ20" s="88">
        <v>18200</v>
      </c>
      <c r="AK20" s="16">
        <v>28600</v>
      </c>
      <c r="AL20" s="89">
        <v>6</v>
      </c>
      <c r="AM20" s="16">
        <v>5400</v>
      </c>
      <c r="AN20" s="89"/>
      <c r="AO20" s="16"/>
      <c r="AP20" s="16"/>
      <c r="AQ20" s="16">
        <v>0</v>
      </c>
      <c r="AR20" s="16"/>
      <c r="AS20" s="16">
        <v>0</v>
      </c>
      <c r="AT20" s="16"/>
      <c r="AU20" s="16">
        <v>0</v>
      </c>
      <c r="AV20" s="16"/>
      <c r="AW20" s="16">
        <v>0</v>
      </c>
      <c r="AX20" s="16"/>
      <c r="AY20" s="16">
        <v>0</v>
      </c>
      <c r="AZ20" s="16"/>
      <c r="BA20" s="16">
        <v>0</v>
      </c>
      <c r="BB20" s="16"/>
      <c r="BC20" s="16">
        <v>0</v>
      </c>
      <c r="BD20" s="16">
        <v>189083.97024</v>
      </c>
      <c r="BE20" s="16"/>
      <c r="BF20" s="16">
        <v>137656.79999999999</v>
      </c>
      <c r="BG20" s="16">
        <v>0</v>
      </c>
      <c r="BH20" s="16">
        <v>137656.79999999999</v>
      </c>
      <c r="BI20" s="16" t="e">
        <f>B20*#REF!</f>
        <v>#REF!</v>
      </c>
      <c r="BJ20" s="16">
        <v>9439.5400000000009</v>
      </c>
      <c r="BK20" s="16">
        <v>0</v>
      </c>
      <c r="BL20" s="16"/>
      <c r="BM20" s="16"/>
      <c r="BN20" s="16"/>
      <c r="BO20" s="16">
        <f t="shared" si="8"/>
        <v>9439.5400000000009</v>
      </c>
      <c r="BP20" s="16" t="e">
        <f>B20*#REF!</f>
        <v>#REF!</v>
      </c>
      <c r="BQ20" s="16">
        <v>5475.3600000000006</v>
      </c>
      <c r="BR20" s="16" t="e">
        <f>B20*#REF!</f>
        <v>#REF!</v>
      </c>
      <c r="BS20" s="16" t="e">
        <f t="shared" si="0"/>
        <v>#REF!</v>
      </c>
      <c r="BT20" s="16">
        <v>10</v>
      </c>
      <c r="BU20" s="41" t="e">
        <f t="shared" si="1"/>
        <v>#REF!</v>
      </c>
      <c r="BV20" s="16">
        <v>100939.45673120118</v>
      </c>
      <c r="BW20" s="16"/>
      <c r="BX20" s="16">
        <v>3432</v>
      </c>
      <c r="BY20" s="16"/>
      <c r="BZ20" s="16"/>
      <c r="CA20" s="16">
        <v>3432</v>
      </c>
      <c r="CB20" s="6">
        <v>0</v>
      </c>
      <c r="CC20" s="42">
        <v>0</v>
      </c>
      <c r="CD20" s="42">
        <v>0</v>
      </c>
      <c r="CE20" s="42">
        <v>0</v>
      </c>
      <c r="CF20" s="42">
        <v>0</v>
      </c>
      <c r="CG20" s="42">
        <v>0</v>
      </c>
      <c r="CH20" s="42"/>
      <c r="CI20" s="16">
        <f t="shared" si="9"/>
        <v>20645.249399999997</v>
      </c>
      <c r="CJ20" s="16">
        <f t="shared" si="10"/>
        <v>13763.499599999999</v>
      </c>
      <c r="CK20" s="16">
        <v>34408.748999999996</v>
      </c>
      <c r="CL20" s="16"/>
      <c r="CM20" s="16"/>
      <c r="CN20" s="16">
        <f t="shared" si="11"/>
        <v>0</v>
      </c>
      <c r="CO20" s="16">
        <v>273854.29720020725</v>
      </c>
      <c r="CP20" s="16"/>
      <c r="CQ20" s="16" t="e">
        <f>O20+#REF!+AC20+AK20+AM20+AO20+AQ20+AU20+AS20+BD20+BH20+BS20+BW20+CA20+CB20+CC20+CE20+CF20+CK20+CN20+CO20</f>
        <v>#REF!</v>
      </c>
      <c r="CR20" s="16" t="e">
        <f>Q20+U20+AE20+BU20</f>
        <v>#REF!</v>
      </c>
      <c r="CS20" s="16">
        <v>1159613.9378118226</v>
      </c>
      <c r="CT20" s="40">
        <f t="shared" si="12"/>
        <v>1376349.96</v>
      </c>
      <c r="CU20" s="40">
        <f t="shared" si="13"/>
        <v>216736.02218817733</v>
      </c>
      <c r="CV20" s="40">
        <v>1376349.96</v>
      </c>
      <c r="CW20" s="40"/>
      <c r="CX20" s="40"/>
      <c r="CY20" s="40"/>
      <c r="CZ20" s="40"/>
      <c r="DA20" s="40"/>
      <c r="DB20" s="40"/>
      <c r="DC20" s="40"/>
      <c r="DD20" s="40"/>
      <c r="DE20" s="40">
        <f t="shared" si="2"/>
        <v>1642078.4</v>
      </c>
      <c r="DF20" s="40">
        <v>265728.43999999983</v>
      </c>
      <c r="DG20" s="10"/>
      <c r="DH20" s="12"/>
      <c r="DI20" s="12"/>
      <c r="DJ20" s="12"/>
      <c r="DK20" s="12"/>
      <c r="DL20" s="12"/>
    </row>
    <row r="21" spans="1:116">
      <c r="A21" s="1" t="s">
        <v>15</v>
      </c>
      <c r="B21" s="16">
        <v>7120.8</v>
      </c>
      <c r="C21" s="16" t="e">
        <f>B21*#REF!</f>
        <v>#REF!</v>
      </c>
      <c r="D21" s="16"/>
      <c r="E21" s="16"/>
      <c r="F21" s="16">
        <v>1875</v>
      </c>
      <c r="G21" s="16"/>
      <c r="H21" s="16">
        <v>1875</v>
      </c>
      <c r="I21" s="16"/>
      <c r="J21" s="16"/>
      <c r="K21" s="16">
        <v>0</v>
      </c>
      <c r="L21" s="16">
        <v>0</v>
      </c>
      <c r="M21" s="16"/>
      <c r="N21" s="16" t="e">
        <f>B21*#REF!</f>
        <v>#REF!</v>
      </c>
      <c r="O21" s="16" t="e">
        <f t="shared" si="3"/>
        <v>#REF!</v>
      </c>
      <c r="P21" s="16">
        <v>4</v>
      </c>
      <c r="Q21" s="16" t="e">
        <f t="shared" si="4"/>
        <v>#REF!</v>
      </c>
      <c r="R21" s="16">
        <v>185436.05268516456</v>
      </c>
      <c r="S21" s="16">
        <v>2</v>
      </c>
      <c r="T21" s="6">
        <v>6</v>
      </c>
      <c r="U21" s="6" t="e">
        <f>T21*#REF!/100</f>
        <v>#REF!</v>
      </c>
      <c r="V21" s="6">
        <v>131832.16735937589</v>
      </c>
      <c r="W21" s="6">
        <v>12</v>
      </c>
      <c r="X21" s="16">
        <v>0</v>
      </c>
      <c r="Y21" s="88">
        <f t="shared" si="5"/>
        <v>0</v>
      </c>
      <c r="Z21" s="40">
        <v>0</v>
      </c>
      <c r="AA21" s="16" t="e">
        <f>#REF!*B21</f>
        <v>#REF!</v>
      </c>
      <c r="AB21" s="16" t="e">
        <f>B21*#REF!</f>
        <v>#REF!</v>
      </c>
      <c r="AC21" s="16" t="e">
        <f t="shared" si="6"/>
        <v>#REF!</v>
      </c>
      <c r="AD21" s="40">
        <v>4</v>
      </c>
      <c r="AE21" s="16" t="e">
        <f t="shared" si="7"/>
        <v>#REF!</v>
      </c>
      <c r="AF21" s="16">
        <v>1425.9759170319803</v>
      </c>
      <c r="AG21" s="16">
        <v>0</v>
      </c>
      <c r="AH21" s="6"/>
      <c r="AI21" s="88">
        <v>0</v>
      </c>
      <c r="AJ21" s="88">
        <v>0</v>
      </c>
      <c r="AK21" s="16">
        <v>0</v>
      </c>
      <c r="AL21" s="89">
        <v>36</v>
      </c>
      <c r="AM21" s="16">
        <v>32400</v>
      </c>
      <c r="AN21" s="89"/>
      <c r="AO21" s="16"/>
      <c r="AP21" s="16"/>
      <c r="AQ21" s="16">
        <v>0</v>
      </c>
      <c r="AR21" s="16"/>
      <c r="AS21" s="16">
        <v>0</v>
      </c>
      <c r="AT21" s="16"/>
      <c r="AU21" s="16">
        <v>0</v>
      </c>
      <c r="AV21" s="16"/>
      <c r="AW21" s="16">
        <v>0</v>
      </c>
      <c r="AX21" s="16"/>
      <c r="AY21" s="16">
        <v>0</v>
      </c>
      <c r="AZ21" s="16"/>
      <c r="BA21" s="16">
        <v>0</v>
      </c>
      <c r="BB21" s="16"/>
      <c r="BC21" s="16">
        <v>0</v>
      </c>
      <c r="BD21" s="16">
        <v>219195.31392000002</v>
      </c>
      <c r="BE21" s="16"/>
      <c r="BF21" s="16">
        <v>265847.76</v>
      </c>
      <c r="BG21" s="16">
        <v>0</v>
      </c>
      <c r="BH21" s="16">
        <v>265847.76</v>
      </c>
      <c r="BI21" s="16" t="e">
        <f>B21*#REF!</f>
        <v>#REF!</v>
      </c>
      <c r="BJ21" s="16">
        <v>11658.34</v>
      </c>
      <c r="BK21" s="16">
        <v>0</v>
      </c>
      <c r="BL21" s="16"/>
      <c r="BM21" s="16"/>
      <c r="BN21" s="16"/>
      <c r="BO21" s="16">
        <f t="shared" si="8"/>
        <v>11658.34</v>
      </c>
      <c r="BP21" s="16" t="e">
        <f>B21*#REF!</f>
        <v>#REF!</v>
      </c>
      <c r="BQ21" s="16">
        <v>5565.1200000000008</v>
      </c>
      <c r="BR21" s="16" t="e">
        <f>B21*#REF!</f>
        <v>#REF!</v>
      </c>
      <c r="BS21" s="16" t="e">
        <f t="shared" si="0"/>
        <v>#REF!</v>
      </c>
      <c r="BT21" s="16">
        <v>6</v>
      </c>
      <c r="BU21" s="41" t="e">
        <f t="shared" si="1"/>
        <v>#REF!</v>
      </c>
      <c r="BV21" s="16">
        <v>112688.25218904128</v>
      </c>
      <c r="BW21" s="16"/>
      <c r="BX21" s="16">
        <v>2184</v>
      </c>
      <c r="BY21" s="16"/>
      <c r="BZ21" s="16"/>
      <c r="CA21" s="16">
        <v>2184</v>
      </c>
      <c r="CB21" s="6">
        <v>547371</v>
      </c>
      <c r="CC21" s="42">
        <v>0</v>
      </c>
      <c r="CD21" s="42">
        <v>0</v>
      </c>
      <c r="CE21" s="42">
        <v>0</v>
      </c>
      <c r="CF21" s="42">
        <v>0</v>
      </c>
      <c r="CG21" s="42">
        <v>0</v>
      </c>
      <c r="CH21" s="42"/>
      <c r="CI21" s="16">
        <f t="shared" si="9"/>
        <v>30319.007399999999</v>
      </c>
      <c r="CJ21" s="16">
        <f t="shared" si="10"/>
        <v>20212.671599999998</v>
      </c>
      <c r="CK21" s="16">
        <v>50531.678999999996</v>
      </c>
      <c r="CL21" s="16"/>
      <c r="CM21" s="16"/>
      <c r="CN21" s="16">
        <f t="shared" si="11"/>
        <v>0</v>
      </c>
      <c r="CO21" s="16">
        <v>317465.19055501511</v>
      </c>
      <c r="CP21" s="16"/>
      <c r="CQ21" s="16" t="e">
        <f>O21+#REF!+AC21+AK21+AM21+AO21+AQ21+AU21+AS21+BD21+BH21+BS21+BW21+CA21+CB21+CC21+CE21+CF21+CK21+CN21+CO21</f>
        <v>#REF!</v>
      </c>
      <c r="CR21" s="16" t="e">
        <f>Q21+U21+AE21+BU21</f>
        <v>#REF!</v>
      </c>
      <c r="CS21" s="16">
        <v>1866377.3916256286</v>
      </c>
      <c r="CT21" s="40">
        <f t="shared" si="12"/>
        <v>2021267.16</v>
      </c>
      <c r="CU21" s="40">
        <f t="shared" si="13"/>
        <v>154889.76837437134</v>
      </c>
      <c r="CV21" s="40">
        <v>2021267.16</v>
      </c>
      <c r="CW21" s="40"/>
      <c r="CX21" s="40"/>
      <c r="CY21" s="40"/>
      <c r="CZ21" s="40"/>
      <c r="DA21" s="40"/>
      <c r="DB21" s="40"/>
      <c r="DC21" s="40"/>
      <c r="DD21" s="40"/>
      <c r="DE21" s="40">
        <f t="shared" si="2"/>
        <v>2607722.2299999995</v>
      </c>
      <c r="DF21" s="40">
        <v>586455.06999999983</v>
      </c>
      <c r="DG21" s="10"/>
      <c r="DH21" s="12"/>
      <c r="DI21" s="12"/>
      <c r="DJ21" s="12"/>
      <c r="DK21" s="12"/>
      <c r="DL21" s="12"/>
    </row>
    <row r="22" spans="1:116">
      <c r="A22" s="1" t="s">
        <v>20</v>
      </c>
      <c r="B22" s="16">
        <v>2429.5</v>
      </c>
      <c r="C22" s="16" t="e">
        <f>B22*#REF!</f>
        <v>#REF!</v>
      </c>
      <c r="D22" s="16"/>
      <c r="E22" s="16"/>
      <c r="F22" s="16">
        <v>1000</v>
      </c>
      <c r="G22" s="16"/>
      <c r="H22" s="16">
        <v>1000</v>
      </c>
      <c r="I22" s="16"/>
      <c r="J22" s="16">
        <v>3571.3152</v>
      </c>
      <c r="K22" s="16">
        <v>106.85375999999999</v>
      </c>
      <c r="L22" s="16">
        <v>3678.16896</v>
      </c>
      <c r="M22" s="16"/>
      <c r="N22" s="16" t="e">
        <f>B22*#REF!</f>
        <v>#REF!</v>
      </c>
      <c r="O22" s="16" t="e">
        <f t="shared" si="3"/>
        <v>#REF!</v>
      </c>
      <c r="P22" s="16">
        <v>6</v>
      </c>
      <c r="Q22" s="16" t="e">
        <f t="shared" si="4"/>
        <v>#REF!</v>
      </c>
      <c r="R22" s="16">
        <v>68765.179327733465</v>
      </c>
      <c r="S22" s="16">
        <v>1</v>
      </c>
      <c r="T22" s="6">
        <v>6</v>
      </c>
      <c r="U22" s="6" t="e">
        <f>T22*#REF!/100</f>
        <v>#REF!</v>
      </c>
      <c r="V22" s="6">
        <v>44978.970143748411</v>
      </c>
      <c r="W22" s="6">
        <v>12</v>
      </c>
      <c r="X22" s="16">
        <v>0</v>
      </c>
      <c r="Y22" s="88">
        <f t="shared" si="5"/>
        <v>0</v>
      </c>
      <c r="Z22" s="40">
        <v>0</v>
      </c>
      <c r="AA22" s="16" t="e">
        <f>#REF!*B22</f>
        <v>#REF!</v>
      </c>
      <c r="AB22" s="16" t="e">
        <f>B22*#REF!</f>
        <v>#REF!</v>
      </c>
      <c r="AC22" s="16" t="e">
        <f t="shared" si="6"/>
        <v>#REF!</v>
      </c>
      <c r="AD22" s="40">
        <v>6</v>
      </c>
      <c r="AE22" s="16" t="e">
        <f t="shared" si="7"/>
        <v>#REF!</v>
      </c>
      <c r="AF22" s="16">
        <v>495.87570646974461</v>
      </c>
      <c r="AG22" s="16">
        <v>0</v>
      </c>
      <c r="AH22" s="6"/>
      <c r="AI22" s="88">
        <v>0</v>
      </c>
      <c r="AJ22" s="88">
        <v>0</v>
      </c>
      <c r="AK22" s="16">
        <v>0</v>
      </c>
      <c r="AL22" s="89"/>
      <c r="AM22" s="16">
        <v>0</v>
      </c>
      <c r="AN22" s="89"/>
      <c r="AO22" s="16"/>
      <c r="AP22" s="16"/>
      <c r="AQ22" s="16">
        <v>0</v>
      </c>
      <c r="AR22" s="16"/>
      <c r="AS22" s="16">
        <v>0</v>
      </c>
      <c r="AT22" s="16"/>
      <c r="AU22" s="16">
        <v>0</v>
      </c>
      <c r="AV22" s="16"/>
      <c r="AW22" s="16">
        <v>0</v>
      </c>
      <c r="AX22" s="16"/>
      <c r="AY22" s="16">
        <v>0</v>
      </c>
      <c r="AZ22" s="16"/>
      <c r="BA22" s="16">
        <v>0</v>
      </c>
      <c r="BB22" s="16"/>
      <c r="BC22" s="16">
        <v>0</v>
      </c>
      <c r="BD22" s="16">
        <v>74785.840799999991</v>
      </c>
      <c r="BE22" s="16"/>
      <c r="BF22" s="16">
        <v>51032.76</v>
      </c>
      <c r="BG22" s="16">
        <v>0</v>
      </c>
      <c r="BH22" s="16">
        <v>51032.76</v>
      </c>
      <c r="BI22" s="16" t="e">
        <f>B22*#REF!</f>
        <v>#REF!</v>
      </c>
      <c r="BJ22" s="16">
        <v>3920.56</v>
      </c>
      <c r="BK22" s="16">
        <v>0</v>
      </c>
      <c r="BL22" s="16"/>
      <c r="BM22" s="16"/>
      <c r="BN22" s="16"/>
      <c r="BO22" s="16">
        <f t="shared" si="8"/>
        <v>3920.56</v>
      </c>
      <c r="BP22" s="16" t="e">
        <f>B22*#REF!</f>
        <v>#REF!</v>
      </c>
      <c r="BQ22" s="16">
        <v>1615.6800000000003</v>
      </c>
      <c r="BR22" s="16" t="e">
        <f>B22*#REF!</f>
        <v>#REF!</v>
      </c>
      <c r="BS22" s="16" t="e">
        <f t="shared" si="0"/>
        <v>#REF!</v>
      </c>
      <c r="BT22" s="16">
        <v>4</v>
      </c>
      <c r="BU22" s="41" t="e">
        <f t="shared" si="1"/>
        <v>#REF!</v>
      </c>
      <c r="BV22" s="16">
        <v>37368.231930075119</v>
      </c>
      <c r="BW22" s="16"/>
      <c r="BX22" s="16">
        <v>792</v>
      </c>
      <c r="BY22" s="16"/>
      <c r="BZ22" s="16"/>
      <c r="CA22" s="16">
        <v>792</v>
      </c>
      <c r="CB22" s="6">
        <v>219462.72</v>
      </c>
      <c r="CC22" s="42">
        <v>0</v>
      </c>
      <c r="CD22" s="42">
        <v>0</v>
      </c>
      <c r="CE22" s="42">
        <v>0</v>
      </c>
      <c r="CF22" s="42">
        <v>0</v>
      </c>
      <c r="CG22" s="42">
        <v>0</v>
      </c>
      <c r="CH22" s="42">
        <v>12.18</v>
      </c>
      <c r="CI22" s="16">
        <f t="shared" si="9"/>
        <v>12733.520399999999</v>
      </c>
      <c r="CJ22" s="16">
        <f t="shared" si="10"/>
        <v>8489.0136000000002</v>
      </c>
      <c r="CK22" s="16">
        <v>21234.714</v>
      </c>
      <c r="CL22" s="16"/>
      <c r="CM22" s="16"/>
      <c r="CN22" s="16">
        <f t="shared" si="11"/>
        <v>0</v>
      </c>
      <c r="CO22" s="16">
        <v>108313.90861327507</v>
      </c>
      <c r="CP22" s="16"/>
      <c r="CQ22" s="16" t="e">
        <f>O22+#REF!+AC22+AK22+AM22+AO22+AQ22+AU22+AS22+BD22+BH22+BS22+BW22+CA22+CB22+CC22+CE22+CF22+CK22+CN22+CO22</f>
        <v>#REF!</v>
      </c>
      <c r="CR22" s="16" t="e">
        <f>Q22+U22+AE22+BU22</f>
        <v>#REF!</v>
      </c>
      <c r="CS22" s="16">
        <v>627230.20052130183</v>
      </c>
      <c r="CT22" s="40">
        <f t="shared" si="12"/>
        <v>848901.36</v>
      </c>
      <c r="CU22" s="40">
        <f t="shared" si="13"/>
        <v>221671.15947869816</v>
      </c>
      <c r="CV22" s="40">
        <v>848901.36</v>
      </c>
      <c r="CW22" s="40"/>
      <c r="CX22" s="40"/>
      <c r="CY22" s="40"/>
      <c r="CZ22" s="40"/>
      <c r="DA22" s="40"/>
      <c r="DB22" s="40"/>
      <c r="DC22" s="40"/>
      <c r="DD22" s="40"/>
      <c r="DE22" s="40">
        <f t="shared" si="2"/>
        <v>1149443.6299999999</v>
      </c>
      <c r="DF22" s="40">
        <v>300542.27</v>
      </c>
      <c r="DG22" s="10"/>
      <c r="DH22" s="12"/>
      <c r="DI22" s="12"/>
      <c r="DJ22" s="12"/>
      <c r="DK22" s="12"/>
      <c r="DL22" s="12"/>
    </row>
    <row r="23" spans="1:116">
      <c r="A23" s="1" t="s">
        <v>21</v>
      </c>
      <c r="B23" s="16">
        <v>3742.4</v>
      </c>
      <c r="C23" s="16" t="e">
        <f>B23*#REF!</f>
        <v>#REF!</v>
      </c>
      <c r="D23" s="16"/>
      <c r="E23" s="16"/>
      <c r="F23" s="16">
        <v>1000</v>
      </c>
      <c r="G23" s="16"/>
      <c r="H23" s="16">
        <v>1000</v>
      </c>
      <c r="I23" s="16"/>
      <c r="J23" s="16">
        <v>3524.6592000000001</v>
      </c>
      <c r="K23" s="16">
        <v>102.744</v>
      </c>
      <c r="L23" s="16">
        <v>3627.4032000000002</v>
      </c>
      <c r="M23" s="16"/>
      <c r="N23" s="16" t="e">
        <f>B23*#REF!</f>
        <v>#REF!</v>
      </c>
      <c r="O23" s="16" t="e">
        <f t="shared" si="3"/>
        <v>#REF!</v>
      </c>
      <c r="P23" s="16">
        <v>4</v>
      </c>
      <c r="Q23" s="16" t="e">
        <f t="shared" si="4"/>
        <v>#REF!</v>
      </c>
      <c r="R23" s="16">
        <v>101245.2321064743</v>
      </c>
      <c r="S23" s="16">
        <v>1</v>
      </c>
      <c r="T23" s="6">
        <v>4</v>
      </c>
      <c r="U23" s="6" t="e">
        <f>T23*#REF!/100</f>
        <v>#REF!</v>
      </c>
      <c r="V23" s="6">
        <v>67978.297336047341</v>
      </c>
      <c r="W23" s="6">
        <v>12</v>
      </c>
      <c r="X23" s="16">
        <v>0</v>
      </c>
      <c r="Y23" s="88">
        <f t="shared" si="5"/>
        <v>0</v>
      </c>
      <c r="Z23" s="40">
        <v>0</v>
      </c>
      <c r="AA23" s="16" t="e">
        <f>#REF!*B23</f>
        <v>#REF!</v>
      </c>
      <c r="AB23" s="16" t="e">
        <f>B23*#REF!</f>
        <v>#REF!</v>
      </c>
      <c r="AC23" s="16" t="e">
        <f t="shared" si="6"/>
        <v>#REF!</v>
      </c>
      <c r="AD23" s="40">
        <v>0</v>
      </c>
      <c r="AE23" s="16" t="e">
        <f t="shared" si="7"/>
        <v>#REF!</v>
      </c>
      <c r="AF23" s="16">
        <v>720.60997250477521</v>
      </c>
      <c r="AG23" s="16">
        <v>1</v>
      </c>
      <c r="AH23" s="6"/>
      <c r="AI23" s="88">
        <v>0</v>
      </c>
      <c r="AJ23" s="88">
        <v>0</v>
      </c>
      <c r="AK23" s="16">
        <v>0</v>
      </c>
      <c r="AL23" s="89"/>
      <c r="AM23" s="16">
        <v>0</v>
      </c>
      <c r="AN23" s="89"/>
      <c r="AO23" s="16"/>
      <c r="AP23" s="16"/>
      <c r="AQ23" s="16">
        <v>0</v>
      </c>
      <c r="AR23" s="16"/>
      <c r="AS23" s="16">
        <v>0</v>
      </c>
      <c r="AT23" s="16"/>
      <c r="AU23" s="16">
        <v>0</v>
      </c>
      <c r="AV23" s="16"/>
      <c r="AW23" s="16">
        <v>0</v>
      </c>
      <c r="AX23" s="16"/>
      <c r="AY23" s="16">
        <v>0</v>
      </c>
      <c r="AZ23" s="16"/>
      <c r="BA23" s="16">
        <v>0</v>
      </c>
      <c r="BB23" s="16"/>
      <c r="BC23" s="16">
        <v>0</v>
      </c>
      <c r="BD23" s="16">
        <v>115200.05376</v>
      </c>
      <c r="BE23" s="16"/>
      <c r="BF23" s="16">
        <v>48026.16</v>
      </c>
      <c r="BG23" s="16">
        <v>0</v>
      </c>
      <c r="BH23" s="16">
        <v>48026.16</v>
      </c>
      <c r="BI23" s="16" t="e">
        <f>B23*#REF!</f>
        <v>#REF!</v>
      </c>
      <c r="BJ23" s="16">
        <v>4503</v>
      </c>
      <c r="BK23" s="16">
        <v>0</v>
      </c>
      <c r="BL23" s="16"/>
      <c r="BM23" s="16"/>
      <c r="BN23" s="16"/>
      <c r="BO23" s="16">
        <f t="shared" si="8"/>
        <v>4503</v>
      </c>
      <c r="BP23" s="16" t="e">
        <f>B23*#REF!</f>
        <v>#REF!</v>
      </c>
      <c r="BQ23" s="16">
        <v>1525.92</v>
      </c>
      <c r="BR23" s="16" t="e">
        <f>B23*#REF!</f>
        <v>#REF!</v>
      </c>
      <c r="BS23" s="16" t="e">
        <f t="shared" si="0"/>
        <v>#REF!</v>
      </c>
      <c r="BT23" s="16">
        <v>4</v>
      </c>
      <c r="BU23" s="41" t="e">
        <f t="shared" si="1"/>
        <v>#REF!</v>
      </c>
      <c r="BV23" s="16">
        <v>54962.932785212237</v>
      </c>
      <c r="BW23" s="16"/>
      <c r="BX23" s="16">
        <v>736.8</v>
      </c>
      <c r="BY23" s="16"/>
      <c r="BZ23" s="16"/>
      <c r="CA23" s="16">
        <v>736.8</v>
      </c>
      <c r="CB23" s="6">
        <v>206534.76</v>
      </c>
      <c r="CC23" s="42">
        <v>0</v>
      </c>
      <c r="CD23" s="42">
        <v>0</v>
      </c>
      <c r="CE23" s="42">
        <v>0</v>
      </c>
      <c r="CF23" s="42">
        <v>0</v>
      </c>
      <c r="CG23" s="42">
        <v>0</v>
      </c>
      <c r="CH23" s="42"/>
      <c r="CI23" s="16">
        <f t="shared" si="9"/>
        <v>11514.2526</v>
      </c>
      <c r="CJ23" s="16">
        <f t="shared" si="10"/>
        <v>7676.1683999999996</v>
      </c>
      <c r="CK23" s="16">
        <v>19190.420999999998</v>
      </c>
      <c r="CL23" s="16"/>
      <c r="CM23" s="16"/>
      <c r="CN23" s="16">
        <f t="shared" si="11"/>
        <v>0</v>
      </c>
      <c r="CO23" s="16">
        <v>166846.66457885189</v>
      </c>
      <c r="CP23" s="16"/>
      <c r="CQ23" s="16" t="e">
        <f>O23+#REF!+AC23+AK23+AM23+AO23+AQ23+AU23+AS23+BD23+BH23+BS23+BW23+CA23+CB23+CC23+CE23+CF23+CK23+CN23+CO23</f>
        <v>#REF!</v>
      </c>
      <c r="CR23" s="16" t="e">
        <f>Q23+U23+AE23+BU23</f>
        <v>#REF!</v>
      </c>
      <c r="CS23" s="16">
        <v>781441.93153909047</v>
      </c>
      <c r="CT23" s="40">
        <f t="shared" si="12"/>
        <v>1001832.72</v>
      </c>
      <c r="CU23" s="40">
        <f t="shared" si="13"/>
        <v>220390.78846090951</v>
      </c>
      <c r="CV23" s="40">
        <v>767616.84</v>
      </c>
      <c r="CW23" s="40">
        <v>234215.88</v>
      </c>
      <c r="CX23" s="40"/>
      <c r="CY23" s="40"/>
      <c r="CZ23" s="40"/>
      <c r="DA23" s="40"/>
      <c r="DB23" s="40"/>
      <c r="DC23" s="40"/>
      <c r="DD23" s="40"/>
      <c r="DE23" s="40">
        <f t="shared" si="2"/>
        <v>1159274.6299999999</v>
      </c>
      <c r="DF23" s="40">
        <v>157441.91000000003</v>
      </c>
      <c r="DG23" s="10"/>
      <c r="DH23" s="12"/>
      <c r="DI23" s="12"/>
      <c r="DJ23" s="12"/>
      <c r="DK23" s="12"/>
      <c r="DL23" s="12"/>
    </row>
    <row r="24" spans="1:116">
      <c r="A24" s="1" t="s">
        <v>22</v>
      </c>
      <c r="B24" s="16">
        <v>7757</v>
      </c>
      <c r="C24" s="16" t="e">
        <f>B24*#REF!</f>
        <v>#REF!</v>
      </c>
      <c r="D24" s="16">
        <v>18025</v>
      </c>
      <c r="E24" s="16"/>
      <c r="F24" s="16">
        <v>2400</v>
      </c>
      <c r="G24" s="16"/>
      <c r="H24" s="16">
        <v>20425</v>
      </c>
      <c r="I24" s="16"/>
      <c r="J24" s="90">
        <v>26965.555200000003</v>
      </c>
      <c r="K24" s="16">
        <v>0</v>
      </c>
      <c r="L24" s="16">
        <v>26965.555200000003</v>
      </c>
      <c r="M24" s="16"/>
      <c r="N24" s="16" t="e">
        <f>B24*#REF!</f>
        <v>#REF!</v>
      </c>
      <c r="O24" s="16" t="e">
        <f t="shared" si="3"/>
        <v>#REF!</v>
      </c>
      <c r="P24" s="16">
        <v>6</v>
      </c>
      <c r="Q24" s="16" t="e">
        <f t="shared" si="4"/>
        <v>#REF!</v>
      </c>
      <c r="R24" s="16">
        <v>253957.23445772761</v>
      </c>
      <c r="S24" s="16">
        <v>2</v>
      </c>
      <c r="T24" s="6">
        <v>10</v>
      </c>
      <c r="U24" s="6" t="e">
        <f>T24*#REF!/100</f>
        <v>#REF!</v>
      </c>
      <c r="V24" s="6">
        <v>149029.83320023224</v>
      </c>
      <c r="W24" s="6">
        <v>12</v>
      </c>
      <c r="X24" s="16" t="e">
        <f>B24*#REF!</f>
        <v>#REF!</v>
      </c>
      <c r="Y24" s="88">
        <f t="shared" si="5"/>
        <v>17500</v>
      </c>
      <c r="Z24" s="40">
        <f t="shared" si="14"/>
        <v>1800</v>
      </c>
      <c r="AA24" s="16" t="e">
        <f>#REF!*B24</f>
        <v>#REF!</v>
      </c>
      <c r="AB24" s="16" t="e">
        <f>B24*#REF!</f>
        <v>#REF!</v>
      </c>
      <c r="AC24" s="16" t="e">
        <f t="shared" si="6"/>
        <v>#REF!</v>
      </c>
      <c r="AD24" s="40">
        <v>30</v>
      </c>
      <c r="AE24" s="16" t="e">
        <f t="shared" si="7"/>
        <v>#REF!</v>
      </c>
      <c r="AF24" s="16">
        <v>126513.38312760723</v>
      </c>
      <c r="AG24" s="16">
        <v>2</v>
      </c>
      <c r="AH24" s="6">
        <v>50</v>
      </c>
      <c r="AI24" s="88">
        <v>0</v>
      </c>
      <c r="AJ24" s="88">
        <v>17500</v>
      </c>
      <c r="AK24" s="16">
        <v>27500</v>
      </c>
      <c r="AL24" s="89">
        <v>16</v>
      </c>
      <c r="AM24" s="16">
        <v>14400</v>
      </c>
      <c r="AN24" s="89"/>
      <c r="AO24" s="16"/>
      <c r="AP24" s="16"/>
      <c r="AQ24" s="16">
        <v>0</v>
      </c>
      <c r="AR24" s="16"/>
      <c r="AS24" s="16">
        <v>0</v>
      </c>
      <c r="AT24" s="16"/>
      <c r="AU24" s="16">
        <v>0</v>
      </c>
      <c r="AV24" s="16"/>
      <c r="AW24" s="16">
        <v>0</v>
      </c>
      <c r="AX24" s="16"/>
      <c r="AY24" s="16">
        <v>0</v>
      </c>
      <c r="AZ24" s="16"/>
      <c r="BA24" s="16">
        <v>0</v>
      </c>
      <c r="BB24" s="16"/>
      <c r="BC24" s="16">
        <v>0</v>
      </c>
      <c r="BD24" s="16">
        <v>238779.07679999995</v>
      </c>
      <c r="BE24" s="16"/>
      <c r="BF24" s="16">
        <v>171448.08</v>
      </c>
      <c r="BG24" s="16">
        <v>0</v>
      </c>
      <c r="BH24" s="16">
        <v>171448.08</v>
      </c>
      <c r="BI24" s="16" t="e">
        <f>B24*#REF!</f>
        <v>#REF!</v>
      </c>
      <c r="BJ24" s="16">
        <v>107398.35</v>
      </c>
      <c r="BK24" s="16">
        <v>11000</v>
      </c>
      <c r="BL24" s="16"/>
      <c r="BM24" s="16"/>
      <c r="BN24" s="16"/>
      <c r="BO24" s="16">
        <f t="shared" si="8"/>
        <v>118398.35</v>
      </c>
      <c r="BP24" s="16" t="e">
        <f>B24*#REF!</f>
        <v>#REF!</v>
      </c>
      <c r="BQ24" s="16">
        <v>6552.4800000000014</v>
      </c>
      <c r="BR24" s="16" t="e">
        <f>B24*#REF!</f>
        <v>#REF!</v>
      </c>
      <c r="BS24" s="16" t="e">
        <f t="shared" si="0"/>
        <v>#REF!</v>
      </c>
      <c r="BT24" s="16">
        <v>10</v>
      </c>
      <c r="BU24" s="41" t="e">
        <f t="shared" si="1"/>
        <v>#REF!</v>
      </c>
      <c r="BV24" s="16">
        <v>244195.98603648742</v>
      </c>
      <c r="BW24" s="16"/>
      <c r="BX24" s="16">
        <v>4192.8</v>
      </c>
      <c r="BY24" s="16"/>
      <c r="BZ24" s="16"/>
      <c r="CA24" s="16">
        <v>4192.8</v>
      </c>
      <c r="CB24" s="6">
        <v>0</v>
      </c>
      <c r="CC24" s="42">
        <v>81056.160000000003</v>
      </c>
      <c r="CD24" s="42">
        <v>0</v>
      </c>
      <c r="CE24" s="42">
        <v>0</v>
      </c>
      <c r="CF24" s="42">
        <v>0</v>
      </c>
      <c r="CG24" s="42">
        <v>0</v>
      </c>
      <c r="CH24" s="42">
        <v>97.53</v>
      </c>
      <c r="CI24" s="16">
        <f t="shared" si="9"/>
        <v>29158.891200000002</v>
      </c>
      <c r="CJ24" s="16">
        <f t="shared" si="10"/>
        <v>19439.2608</v>
      </c>
      <c r="CK24" s="16">
        <v>48695.682000000001</v>
      </c>
      <c r="CL24" s="16"/>
      <c r="CM24" s="16"/>
      <c r="CN24" s="16">
        <f t="shared" si="11"/>
        <v>0</v>
      </c>
      <c r="CO24" s="16">
        <v>345828.766871033</v>
      </c>
      <c r="CP24" s="16"/>
      <c r="CQ24" s="16" t="e">
        <f>O24+#REF!+AC24+AK24+AM24+AO24+AQ24+AU24+AS24+BD24+BH24+BS24+BW24+CA24+CB24+CC24+CE24+CF24+CK24+CN24+CO24</f>
        <v>#REF!</v>
      </c>
      <c r="CR24" s="16" t="e">
        <f>Q24+U24+AE24+BU24</f>
        <v>#REF!</v>
      </c>
      <c r="CS24" s="16">
        <v>1705597.0024930874</v>
      </c>
      <c r="CT24" s="40">
        <f t="shared" si="12"/>
        <v>1982379.36</v>
      </c>
      <c r="CU24" s="40">
        <f t="shared" si="13"/>
        <v>276782.35750691267</v>
      </c>
      <c r="CV24" s="40">
        <v>1943926.08</v>
      </c>
      <c r="CW24" s="40">
        <v>38453.279999999999</v>
      </c>
      <c r="CX24" s="40"/>
      <c r="CY24" s="40"/>
      <c r="CZ24" s="40"/>
      <c r="DA24" s="40"/>
      <c r="DB24" s="40"/>
      <c r="DC24" s="40"/>
      <c r="DD24" s="40"/>
      <c r="DE24" s="40">
        <f t="shared" si="2"/>
        <v>2422583.5700000003</v>
      </c>
      <c r="DF24" s="40">
        <v>440204.20999999996</v>
      </c>
      <c r="DG24" s="10"/>
      <c r="DH24" s="12"/>
      <c r="DI24" s="12"/>
      <c r="DJ24" s="12"/>
      <c r="DK24" s="12"/>
      <c r="DL24" s="12"/>
    </row>
    <row r="25" spans="1:116">
      <c r="A25" s="1" t="s">
        <v>25</v>
      </c>
      <c r="B25" s="16">
        <v>13863.5</v>
      </c>
      <c r="C25" s="16" t="e">
        <f>B25*#REF!</f>
        <v>#REF!</v>
      </c>
      <c r="D25" s="16">
        <v>22190</v>
      </c>
      <c r="E25" s="16"/>
      <c r="F25" s="16">
        <v>4875</v>
      </c>
      <c r="G25" s="16"/>
      <c r="H25" s="16">
        <v>27065</v>
      </c>
      <c r="I25" s="16"/>
      <c r="J25" s="16">
        <v>40457.779199999997</v>
      </c>
      <c r="K25" s="16">
        <v>1767.1967999999999</v>
      </c>
      <c r="L25" s="16">
        <v>42224.975999999995</v>
      </c>
      <c r="M25" s="16"/>
      <c r="N25" s="16" t="e">
        <f>B25*#REF!</f>
        <v>#REF!</v>
      </c>
      <c r="O25" s="16" t="e">
        <f t="shared" si="3"/>
        <v>#REF!</v>
      </c>
      <c r="P25" s="16">
        <v>20</v>
      </c>
      <c r="Q25" s="16" t="e">
        <f t="shared" si="4"/>
        <v>#REF!</v>
      </c>
      <c r="R25" s="16">
        <v>495335.70476290653</v>
      </c>
      <c r="S25" s="16">
        <v>5</v>
      </c>
      <c r="T25" s="6">
        <v>6</v>
      </c>
      <c r="U25" s="6" t="e">
        <f>T25*#REF!/100</f>
        <v>#REF!</v>
      </c>
      <c r="V25" s="6">
        <v>256664.31470996342</v>
      </c>
      <c r="W25" s="6">
        <v>12</v>
      </c>
      <c r="X25" s="16" t="e">
        <f>B25*#REF!</f>
        <v>#REF!</v>
      </c>
      <c r="Y25" s="88">
        <f t="shared" si="5"/>
        <v>17400</v>
      </c>
      <c r="Z25" s="40">
        <f t="shared" si="14"/>
        <v>1800</v>
      </c>
      <c r="AA25" s="16" t="e">
        <f>#REF!*B25</f>
        <v>#REF!</v>
      </c>
      <c r="AB25" s="16" t="e">
        <f>B25*#REF!</f>
        <v>#REF!</v>
      </c>
      <c r="AC25" s="16" t="e">
        <f t="shared" si="6"/>
        <v>#REF!</v>
      </c>
      <c r="AD25" s="40">
        <v>12</v>
      </c>
      <c r="AE25" s="16" t="e">
        <f t="shared" si="7"/>
        <v>#REF!</v>
      </c>
      <c r="AF25" s="16">
        <v>177671.93175675895</v>
      </c>
      <c r="AG25" s="16">
        <v>1</v>
      </c>
      <c r="AH25" s="6">
        <v>48</v>
      </c>
      <c r="AI25" s="88">
        <v>0</v>
      </c>
      <c r="AJ25" s="88">
        <v>16800</v>
      </c>
      <c r="AK25" s="16">
        <v>26400</v>
      </c>
      <c r="AL25" s="89"/>
      <c r="AM25" s="16">
        <v>0</v>
      </c>
      <c r="AN25" s="89"/>
      <c r="AO25" s="16"/>
      <c r="AP25" s="16"/>
      <c r="AQ25" s="16">
        <v>0</v>
      </c>
      <c r="AR25" s="16"/>
      <c r="AS25" s="16">
        <v>0</v>
      </c>
      <c r="AT25" s="16">
        <v>1</v>
      </c>
      <c r="AU25" s="16">
        <v>600</v>
      </c>
      <c r="AV25" s="16"/>
      <c r="AW25" s="16">
        <v>0</v>
      </c>
      <c r="AX25" s="16"/>
      <c r="AY25" s="16">
        <v>0</v>
      </c>
      <c r="AZ25" s="16"/>
      <c r="BA25" s="16">
        <v>0</v>
      </c>
      <c r="BB25" s="16"/>
      <c r="BC25" s="16">
        <v>0</v>
      </c>
      <c r="BD25" s="16">
        <v>426751.80239999993</v>
      </c>
      <c r="BE25" s="16"/>
      <c r="BF25" s="16">
        <v>302201.88</v>
      </c>
      <c r="BG25" s="16">
        <v>0</v>
      </c>
      <c r="BH25" s="16">
        <v>302201.88</v>
      </c>
      <c r="BI25" s="16" t="e">
        <f>B25*#REF!</f>
        <v>#REF!</v>
      </c>
      <c r="BJ25" s="16">
        <v>20759.480000000003</v>
      </c>
      <c r="BK25" s="16">
        <v>0</v>
      </c>
      <c r="BL25" s="16"/>
      <c r="BM25" s="16"/>
      <c r="BN25" s="16"/>
      <c r="BO25" s="16">
        <f t="shared" si="8"/>
        <v>20759.480000000003</v>
      </c>
      <c r="BP25" s="16" t="e">
        <f>B25*#REF!</f>
        <v>#REF!</v>
      </c>
      <c r="BQ25" s="16">
        <v>10681.44</v>
      </c>
      <c r="BR25" s="16" t="e">
        <f>B25*#REF!</f>
        <v>#REF!</v>
      </c>
      <c r="BS25" s="16" t="e">
        <f t="shared" si="0"/>
        <v>#REF!</v>
      </c>
      <c r="BT25" s="16">
        <v>15</v>
      </c>
      <c r="BU25" s="41" t="e">
        <f t="shared" si="1"/>
        <v>#REF!</v>
      </c>
      <c r="BV25" s="16">
        <v>235615.5041158302</v>
      </c>
      <c r="BW25" s="16"/>
      <c r="BX25" s="16">
        <v>6747.84</v>
      </c>
      <c r="BY25" s="16"/>
      <c r="BZ25" s="16"/>
      <c r="CA25" s="16">
        <v>6747.84</v>
      </c>
      <c r="CB25" s="6">
        <v>0</v>
      </c>
      <c r="CC25" s="42">
        <v>0</v>
      </c>
      <c r="CD25" s="42">
        <v>0</v>
      </c>
      <c r="CE25" s="42">
        <v>0</v>
      </c>
      <c r="CF25" s="42">
        <v>0</v>
      </c>
      <c r="CG25" s="42">
        <v>0</v>
      </c>
      <c r="CH25" s="42"/>
      <c r="CI25" s="16">
        <f t="shared" si="9"/>
        <v>44554.764600000002</v>
      </c>
      <c r="CJ25" s="16">
        <f t="shared" si="10"/>
        <v>29703.1764</v>
      </c>
      <c r="CK25" s="16">
        <v>74257.941000000006</v>
      </c>
      <c r="CL25" s="16"/>
      <c r="CM25" s="16"/>
      <c r="CN25" s="16">
        <f t="shared" si="11"/>
        <v>0</v>
      </c>
      <c r="CO25" s="16">
        <v>618073.62505047908</v>
      </c>
      <c r="CP25" s="16"/>
      <c r="CQ25" s="16" t="e">
        <f>O25+#REF!+AC25+AK25+AM25+AO25+AQ25+AU25+AS25+BD25+BH25+BS25+BW25+CA25+CB25+CC25+CE25+CF25+CK25+CN25+CO25</f>
        <v>#REF!</v>
      </c>
      <c r="CR25" s="16" t="e">
        <f>Q25+U25+AE25+BU25</f>
        <v>#REF!</v>
      </c>
      <c r="CS25" s="16">
        <v>2620320.5437959381</v>
      </c>
      <c r="CT25" s="40">
        <f t="shared" si="12"/>
        <v>3017807.8800000004</v>
      </c>
      <c r="CU25" s="40">
        <f t="shared" si="13"/>
        <v>397487.33620406222</v>
      </c>
      <c r="CV25" s="40">
        <v>2970317.64</v>
      </c>
      <c r="CW25" s="40">
        <v>47490.239999999998</v>
      </c>
      <c r="CX25" s="40"/>
      <c r="CY25" s="40"/>
      <c r="CZ25" s="40"/>
      <c r="DA25" s="40"/>
      <c r="DB25" s="40"/>
      <c r="DC25" s="40"/>
      <c r="DD25" s="40"/>
      <c r="DE25" s="40">
        <f t="shared" si="2"/>
        <v>3352471.1700000004</v>
      </c>
      <c r="DF25" s="40">
        <v>334663.29000000004</v>
      </c>
      <c r="DG25" s="10"/>
      <c r="DH25" s="12"/>
      <c r="DI25" s="12"/>
      <c r="DJ25" s="12"/>
      <c r="DK25" s="12"/>
      <c r="DL25" s="12"/>
    </row>
    <row r="26" spans="1:116">
      <c r="A26" s="1" t="s">
        <v>26</v>
      </c>
      <c r="B26" s="16">
        <v>3200.9</v>
      </c>
      <c r="C26" s="16" t="e">
        <f>B26*#REF!</f>
        <v>#REF!</v>
      </c>
      <c r="D26" s="16">
        <v>16245</v>
      </c>
      <c r="E26" s="16"/>
      <c r="F26" s="16">
        <v>4200</v>
      </c>
      <c r="G26" s="16"/>
      <c r="H26" s="16">
        <v>20445</v>
      </c>
      <c r="I26" s="16"/>
      <c r="J26" s="16">
        <v>3287.2895999999996</v>
      </c>
      <c r="K26" s="16">
        <v>0</v>
      </c>
      <c r="L26" s="16">
        <v>3287.2895999999996</v>
      </c>
      <c r="M26" s="16"/>
      <c r="N26" s="16" t="e">
        <f>B26*#REF!</f>
        <v>#REF!</v>
      </c>
      <c r="O26" s="16" t="e">
        <f t="shared" si="3"/>
        <v>#REF!</v>
      </c>
      <c r="P26" s="16">
        <v>10</v>
      </c>
      <c r="Q26" s="16" t="e">
        <f t="shared" si="4"/>
        <v>#REF!</v>
      </c>
      <c r="R26" s="16">
        <v>113343.52291181461</v>
      </c>
      <c r="S26" s="16">
        <v>2</v>
      </c>
      <c r="T26" s="6">
        <v>6</v>
      </c>
      <c r="U26" s="6" t="e">
        <f>T26*#REF!/100</f>
        <v>#REF!</v>
      </c>
      <c r="V26" s="6">
        <v>59260.418000874386</v>
      </c>
      <c r="W26" s="6">
        <v>12</v>
      </c>
      <c r="X26" s="16" t="e">
        <f>B26*#REF!</f>
        <v>#REF!</v>
      </c>
      <c r="Y26" s="88">
        <f t="shared" si="5"/>
        <v>21000</v>
      </c>
      <c r="Z26" s="40">
        <f t="shared" si="14"/>
        <v>1800</v>
      </c>
      <c r="AA26" s="16" t="e">
        <f>#REF!*B26</f>
        <v>#REF!</v>
      </c>
      <c r="AB26" s="16" t="e">
        <f>B26*#REF!</f>
        <v>#REF!</v>
      </c>
      <c r="AC26" s="16" t="e">
        <f>X26+Y26+Z26+AA26+AB26</f>
        <v>#REF!</v>
      </c>
      <c r="AD26" s="40">
        <v>0</v>
      </c>
      <c r="AE26" s="16" t="e">
        <f t="shared" si="7"/>
        <v>#REF!</v>
      </c>
      <c r="AF26" s="16">
        <v>54993.860339857602</v>
      </c>
      <c r="AG26" s="16">
        <v>2</v>
      </c>
      <c r="AH26" s="6">
        <v>60</v>
      </c>
      <c r="AI26" s="88">
        <v>0</v>
      </c>
      <c r="AJ26" s="88">
        <v>21000</v>
      </c>
      <c r="AK26" s="16">
        <v>33000</v>
      </c>
      <c r="AL26" s="89">
        <v>20</v>
      </c>
      <c r="AM26" s="16">
        <v>18000</v>
      </c>
      <c r="AN26" s="89"/>
      <c r="AO26" s="16"/>
      <c r="AP26" s="16"/>
      <c r="AQ26" s="16">
        <v>0</v>
      </c>
      <c r="AR26" s="16"/>
      <c r="AS26" s="16">
        <v>0</v>
      </c>
      <c r="AT26" s="16"/>
      <c r="AU26" s="16">
        <v>0</v>
      </c>
      <c r="AV26" s="16"/>
      <c r="AW26" s="16">
        <v>0</v>
      </c>
      <c r="AX26" s="16"/>
      <c r="AY26" s="16">
        <v>0</v>
      </c>
      <c r="AZ26" s="16"/>
      <c r="BA26" s="16">
        <v>0</v>
      </c>
      <c r="BB26" s="16"/>
      <c r="BC26" s="16">
        <v>0</v>
      </c>
      <c r="BD26" s="16">
        <v>98531.384159999987</v>
      </c>
      <c r="BE26" s="16">
        <f>3500*12</f>
        <v>42000</v>
      </c>
      <c r="BF26" s="16">
        <v>63515.28</v>
      </c>
      <c r="BG26" s="16">
        <v>0</v>
      </c>
      <c r="BH26" s="16">
        <v>105515.28</v>
      </c>
      <c r="BI26" s="16" t="e">
        <f>B26*#REF!</f>
        <v>#REF!</v>
      </c>
      <c r="BJ26" s="16">
        <v>4026.5600000000004</v>
      </c>
      <c r="BK26" s="16">
        <v>0</v>
      </c>
      <c r="BL26" s="16"/>
      <c r="BM26" s="16"/>
      <c r="BN26" s="16"/>
      <c r="BO26" s="16">
        <f t="shared" si="8"/>
        <v>4026.5600000000004</v>
      </c>
      <c r="BP26" s="16" t="e">
        <f>B26*#REF!</f>
        <v>#REF!</v>
      </c>
      <c r="BQ26" s="16">
        <v>1795.2000000000003</v>
      </c>
      <c r="BR26" s="16" t="e">
        <f>B26*#REF!</f>
        <v>#REF!</v>
      </c>
      <c r="BS26" s="16" t="e">
        <f t="shared" si="0"/>
        <v>#REF!</v>
      </c>
      <c r="BT26" s="16">
        <v>30</v>
      </c>
      <c r="BU26" s="41" t="e">
        <f t="shared" si="1"/>
        <v>#REF!</v>
      </c>
      <c r="BV26" s="16">
        <v>59627.448806923974</v>
      </c>
      <c r="BW26" s="16"/>
      <c r="BX26" s="16">
        <v>1910.4</v>
      </c>
      <c r="BY26" s="16"/>
      <c r="BZ26" s="16"/>
      <c r="CA26" s="16">
        <v>1910.4</v>
      </c>
      <c r="CB26" s="6">
        <v>245348.16</v>
      </c>
      <c r="CC26" s="42">
        <v>0</v>
      </c>
      <c r="CD26" s="42">
        <v>0</v>
      </c>
      <c r="CE26" s="42">
        <v>0</v>
      </c>
      <c r="CF26" s="42">
        <v>0</v>
      </c>
      <c r="CG26" s="42">
        <v>0</v>
      </c>
      <c r="CH26" s="42"/>
      <c r="CI26" s="16">
        <f t="shared" si="9"/>
        <v>12625.7346</v>
      </c>
      <c r="CJ26" s="16">
        <f t="shared" si="10"/>
        <v>8417.1563999999998</v>
      </c>
      <c r="CK26" s="16">
        <v>21042.891</v>
      </c>
      <c r="CL26" s="16"/>
      <c r="CM26" s="16"/>
      <c r="CN26" s="16">
        <f t="shared" si="11"/>
        <v>0</v>
      </c>
      <c r="CO26" s="16">
        <v>142705.07926743454</v>
      </c>
      <c r="CP26" s="16"/>
      <c r="CQ26" s="16" t="e">
        <f>O26+#REF!+AC26+AK26+AM26+AO26+AQ26+AU26+AS26+BD26+BH26+BS26+BW26+CA26+CB26+CC26+CE26+CF26+CK26+CN26+CO26</f>
        <v>#REF!</v>
      </c>
      <c r="CR26" s="16" t="e">
        <f>Q26+U26+AE26+BU26</f>
        <v>#REF!</v>
      </c>
      <c r="CS26" s="16">
        <v>953278.44448690512</v>
      </c>
      <c r="CT26" s="40">
        <f t="shared" si="12"/>
        <v>1007578.8</v>
      </c>
      <c r="CU26" s="40">
        <f t="shared" si="13"/>
        <v>54300.355513094924</v>
      </c>
      <c r="CV26" s="40">
        <v>841715.64</v>
      </c>
      <c r="CW26" s="40">
        <v>165863.16</v>
      </c>
      <c r="CX26" s="40"/>
      <c r="CY26" s="40"/>
      <c r="CZ26" s="40"/>
      <c r="DA26" s="40"/>
      <c r="DB26" s="40"/>
      <c r="DC26" s="40"/>
      <c r="DD26" s="40"/>
      <c r="DE26" s="40">
        <f t="shared" si="2"/>
        <v>1036849.97</v>
      </c>
      <c r="DF26" s="40">
        <v>29271.169999999925</v>
      </c>
      <c r="DG26" s="10"/>
      <c r="DH26" s="12"/>
      <c r="DI26" s="12"/>
      <c r="DJ26" s="12"/>
      <c r="DK26" s="12"/>
      <c r="DL26" s="12"/>
    </row>
    <row r="27" spans="1:116">
      <c r="A27" s="1" t="s">
        <v>27</v>
      </c>
      <c r="B27" s="16">
        <v>3103.4</v>
      </c>
      <c r="C27" s="16" t="e">
        <f>B27*#REF!</f>
        <v>#REF!</v>
      </c>
      <c r="D27" s="16"/>
      <c r="E27" s="16"/>
      <c r="F27" s="16">
        <v>1000</v>
      </c>
      <c r="G27" s="16"/>
      <c r="H27" s="16">
        <v>1000</v>
      </c>
      <c r="I27" s="16"/>
      <c r="J27" s="16">
        <v>10192.204800000001</v>
      </c>
      <c r="K27" s="16">
        <v>513.72</v>
      </c>
      <c r="L27" s="16">
        <v>10705.924800000001</v>
      </c>
      <c r="M27" s="16"/>
      <c r="N27" s="16" t="e">
        <f>B27*#REF!</f>
        <v>#REF!</v>
      </c>
      <c r="O27" s="16" t="e">
        <f t="shared" si="3"/>
        <v>#REF!</v>
      </c>
      <c r="P27" s="16">
        <v>10</v>
      </c>
      <c r="Q27" s="16" t="e">
        <f t="shared" si="4"/>
        <v>#REF!</v>
      </c>
      <c r="R27" s="16">
        <v>97457.236048290622</v>
      </c>
      <c r="S27" s="16">
        <v>2</v>
      </c>
      <c r="T27" s="6">
        <v>6</v>
      </c>
      <c r="U27" s="6" t="e">
        <f>T27*#REF!/100</f>
        <v>#REF!</v>
      </c>
      <c r="V27" s="6">
        <v>57455.334819554984</v>
      </c>
      <c r="W27" s="6">
        <v>12</v>
      </c>
      <c r="X27" s="16">
        <v>0</v>
      </c>
      <c r="Y27" s="88">
        <f t="shared" si="5"/>
        <v>0</v>
      </c>
      <c r="Z27" s="40">
        <v>0</v>
      </c>
      <c r="AA27" s="16" t="e">
        <f>#REF!*B27</f>
        <v>#REF!</v>
      </c>
      <c r="AB27" s="16" t="e">
        <f>B27*#REF!</f>
        <v>#REF!</v>
      </c>
      <c r="AC27" s="16" t="e">
        <f t="shared" si="6"/>
        <v>#REF!</v>
      </c>
      <c r="AD27" s="40">
        <v>20</v>
      </c>
      <c r="AE27" s="16" t="e">
        <f t="shared" si="7"/>
        <v>#REF!</v>
      </c>
      <c r="AF27" s="16">
        <v>717.08240337900372</v>
      </c>
      <c r="AG27" s="16">
        <v>1</v>
      </c>
      <c r="AH27" s="6"/>
      <c r="AI27" s="88">
        <v>0</v>
      </c>
      <c r="AJ27" s="88">
        <v>0</v>
      </c>
      <c r="AK27" s="16">
        <v>0</v>
      </c>
      <c r="AL27" s="89"/>
      <c r="AM27" s="16">
        <v>0</v>
      </c>
      <c r="AN27" s="89"/>
      <c r="AO27" s="16"/>
      <c r="AP27" s="16"/>
      <c r="AQ27" s="16">
        <v>0</v>
      </c>
      <c r="AR27" s="16"/>
      <c r="AS27" s="16">
        <v>0</v>
      </c>
      <c r="AT27" s="16"/>
      <c r="AU27" s="16">
        <v>0</v>
      </c>
      <c r="AV27" s="16"/>
      <c r="AW27" s="16">
        <v>0</v>
      </c>
      <c r="AX27" s="16"/>
      <c r="AY27" s="16">
        <v>0</v>
      </c>
      <c r="AZ27" s="16">
        <v>1</v>
      </c>
      <c r="BA27" s="16">
        <v>3500</v>
      </c>
      <c r="BB27" s="16"/>
      <c r="BC27" s="16">
        <v>0</v>
      </c>
      <c r="BD27" s="16">
        <v>95530.100160000002</v>
      </c>
      <c r="BE27" s="16"/>
      <c r="BF27" s="16">
        <v>69652.08</v>
      </c>
      <c r="BG27" s="16">
        <v>0</v>
      </c>
      <c r="BH27" s="16">
        <v>69652.08</v>
      </c>
      <c r="BI27" s="16" t="e">
        <f>B27*#REF!</f>
        <v>#REF!</v>
      </c>
      <c r="BJ27" s="16">
        <v>4596.32</v>
      </c>
      <c r="BK27" s="16">
        <v>0</v>
      </c>
      <c r="BL27" s="16"/>
      <c r="BM27" s="16"/>
      <c r="BN27" s="16"/>
      <c r="BO27" s="16">
        <f t="shared" si="8"/>
        <v>4596.32</v>
      </c>
      <c r="BP27" s="16" t="e">
        <f>B27*#REF!</f>
        <v>#REF!</v>
      </c>
      <c r="BQ27" s="16">
        <v>2737.6800000000003</v>
      </c>
      <c r="BR27" s="16" t="e">
        <f>B27*#REF!</f>
        <v>#REF!</v>
      </c>
      <c r="BS27" s="16" t="e">
        <f t="shared" si="0"/>
        <v>#REF!</v>
      </c>
      <c r="BT27" s="16">
        <v>20</v>
      </c>
      <c r="BU27" s="41" t="e">
        <f t="shared" si="1"/>
        <v>#REF!</v>
      </c>
      <c r="BV27" s="16">
        <v>55391.657758238536</v>
      </c>
      <c r="BW27" s="16"/>
      <c r="BX27" s="16">
        <v>1761.6</v>
      </c>
      <c r="BY27" s="16"/>
      <c r="BZ27" s="16"/>
      <c r="CA27" s="16">
        <v>1761.6</v>
      </c>
      <c r="CB27" s="6">
        <v>0</v>
      </c>
      <c r="CC27" s="42">
        <v>0</v>
      </c>
      <c r="CD27" s="42">
        <v>0</v>
      </c>
      <c r="CE27" s="42">
        <v>0</v>
      </c>
      <c r="CF27" s="42">
        <v>0</v>
      </c>
      <c r="CG27" s="42">
        <v>0</v>
      </c>
      <c r="CH27" s="42"/>
      <c r="CI27" s="16">
        <f t="shared" si="9"/>
        <v>10279.857599999999</v>
      </c>
      <c r="CJ27" s="16">
        <f t="shared" si="10"/>
        <v>6853.2384000000002</v>
      </c>
      <c r="CK27" s="16">
        <v>17133.095999999998</v>
      </c>
      <c r="CL27" s="16"/>
      <c r="CM27" s="16"/>
      <c r="CN27" s="16">
        <f t="shared" si="11"/>
        <v>0</v>
      </c>
      <c r="CO27" s="16">
        <v>138358.25642742863</v>
      </c>
      <c r="CP27" s="16"/>
      <c r="CQ27" s="16" t="e">
        <f>O27+#REF!+AC27+AK27+AM27+AO27+AQ27+AU27+AS27+BD27+BH27+BS27+BW27+CA27+CB27+CC27+CE27+CF27+CK27+CN27+CO27</f>
        <v>#REF!</v>
      </c>
      <c r="CR27" s="16" t="e">
        <f>Q27+U27+AE27+BU27</f>
        <v>#REF!</v>
      </c>
      <c r="CS27" s="16">
        <v>533456.44361689186</v>
      </c>
      <c r="CT27" s="40">
        <f t="shared" si="12"/>
        <v>685323.84</v>
      </c>
      <c r="CU27" s="40">
        <f t="shared" si="13"/>
        <v>151867.39638310811</v>
      </c>
      <c r="CV27" s="40">
        <v>685323.84</v>
      </c>
      <c r="CW27" s="40"/>
      <c r="CX27" s="40"/>
      <c r="CY27" s="40"/>
      <c r="CZ27" s="40"/>
      <c r="DA27" s="40"/>
      <c r="DB27" s="40"/>
      <c r="DC27" s="40"/>
      <c r="DD27" s="40"/>
      <c r="DE27" s="40">
        <f t="shared" si="2"/>
        <v>765347.35000000021</v>
      </c>
      <c r="DF27" s="40">
        <v>80023.510000000242</v>
      </c>
      <c r="DG27" s="10"/>
      <c r="DH27" s="12"/>
      <c r="DI27" s="12"/>
      <c r="DJ27" s="12"/>
      <c r="DK27" s="12"/>
      <c r="DL27" s="12"/>
    </row>
    <row r="28" spans="1:116">
      <c r="A28" s="1" t="s">
        <v>28</v>
      </c>
      <c r="B28" s="16">
        <v>4654</v>
      </c>
      <c r="C28" s="16" t="e">
        <f>B28*#REF!</f>
        <v>#REF!</v>
      </c>
      <c r="D28" s="16">
        <v>7725</v>
      </c>
      <c r="E28" s="16"/>
      <c r="F28" s="16">
        <v>1725</v>
      </c>
      <c r="G28" s="16"/>
      <c r="H28" s="16">
        <v>9450</v>
      </c>
      <c r="I28" s="16"/>
      <c r="J28" s="16">
        <v>14221.439999999999</v>
      </c>
      <c r="K28" s="16">
        <v>582.21600000000001</v>
      </c>
      <c r="L28" s="16">
        <v>14803.655999999999</v>
      </c>
      <c r="M28" s="16"/>
      <c r="N28" s="16" t="e">
        <f>B28*#REF!</f>
        <v>#REF!</v>
      </c>
      <c r="O28" s="16" t="e">
        <f t="shared" si="3"/>
        <v>#REF!</v>
      </c>
      <c r="P28" s="16">
        <v>10</v>
      </c>
      <c r="Q28" s="16" t="e">
        <f t="shared" si="4"/>
        <v>#REF!</v>
      </c>
      <c r="R28" s="16">
        <v>153520.12012021153</v>
      </c>
      <c r="S28" s="16">
        <v>3</v>
      </c>
      <c r="T28" s="6">
        <v>6</v>
      </c>
      <c r="U28" s="6" t="e">
        <f>T28*#REF!/100</f>
        <v>#REF!</v>
      </c>
      <c r="V28" s="6">
        <v>86162.637188312467</v>
      </c>
      <c r="W28" s="6">
        <v>12</v>
      </c>
      <c r="X28" s="16" t="e">
        <f>B28*#REF!</f>
        <v>#REF!</v>
      </c>
      <c r="Y28" s="88">
        <f t="shared" si="5"/>
        <v>16800</v>
      </c>
      <c r="Z28" s="40">
        <f t="shared" si="14"/>
        <v>1800</v>
      </c>
      <c r="AA28" s="16" t="e">
        <f>#REF!*B28</f>
        <v>#REF!</v>
      </c>
      <c r="AB28" s="16" t="e">
        <f>B28*#REF!</f>
        <v>#REF!</v>
      </c>
      <c r="AC28" s="16" t="e">
        <f t="shared" si="6"/>
        <v>#REF!</v>
      </c>
      <c r="AD28" s="40">
        <v>10</v>
      </c>
      <c r="AE28" s="16" t="e">
        <f t="shared" si="7"/>
        <v>#REF!</v>
      </c>
      <c r="AF28" s="16">
        <v>71949.658728441049</v>
      </c>
      <c r="AG28" s="16">
        <v>2</v>
      </c>
      <c r="AH28" s="6">
        <v>48</v>
      </c>
      <c r="AI28" s="88">
        <v>0</v>
      </c>
      <c r="AJ28" s="88">
        <v>16800</v>
      </c>
      <c r="AK28" s="16">
        <v>26400</v>
      </c>
      <c r="AL28" s="89"/>
      <c r="AM28" s="16">
        <v>0</v>
      </c>
      <c r="AN28" s="89"/>
      <c r="AO28" s="16"/>
      <c r="AP28" s="16"/>
      <c r="AQ28" s="16">
        <v>0</v>
      </c>
      <c r="AR28" s="16"/>
      <c r="AS28" s="16">
        <v>0</v>
      </c>
      <c r="AT28" s="16"/>
      <c r="AU28" s="16">
        <v>0</v>
      </c>
      <c r="AV28" s="16"/>
      <c r="AW28" s="16">
        <v>0</v>
      </c>
      <c r="AX28" s="16"/>
      <c r="AY28" s="16">
        <v>0</v>
      </c>
      <c r="AZ28" s="16">
        <v>1</v>
      </c>
      <c r="BA28" s="16">
        <v>3500</v>
      </c>
      <c r="BB28" s="16"/>
      <c r="BC28" s="16">
        <v>0</v>
      </c>
      <c r="BD28" s="16">
        <v>143261.28960000002</v>
      </c>
      <c r="BE28" s="16"/>
      <c r="BF28" s="16">
        <v>104344.8</v>
      </c>
      <c r="BG28" s="16">
        <v>0</v>
      </c>
      <c r="BH28" s="16">
        <v>104344.8</v>
      </c>
      <c r="BI28" s="16" t="e">
        <f>B28*#REF!</f>
        <v>#REF!</v>
      </c>
      <c r="BJ28" s="16">
        <v>6576</v>
      </c>
      <c r="BK28" s="16">
        <v>6600</v>
      </c>
      <c r="BL28" s="16"/>
      <c r="BM28" s="16"/>
      <c r="BN28" s="16"/>
      <c r="BO28" s="16">
        <f t="shared" si="8"/>
        <v>13176</v>
      </c>
      <c r="BP28" s="16" t="e">
        <f>B28*#REF!</f>
        <v>#REF!</v>
      </c>
      <c r="BQ28" s="16">
        <v>4039.2000000000003</v>
      </c>
      <c r="BR28" s="16" t="e">
        <f>B28*#REF!</f>
        <v>#REF!</v>
      </c>
      <c r="BS28" s="16" t="e">
        <f t="shared" si="0"/>
        <v>#REF!</v>
      </c>
      <c r="BT28" s="16">
        <v>10</v>
      </c>
      <c r="BU28" s="41" t="e">
        <f t="shared" si="1"/>
        <v>#REF!</v>
      </c>
      <c r="BV28" s="16">
        <v>82984.011467295641</v>
      </c>
      <c r="BW28" s="16"/>
      <c r="BX28" s="16">
        <v>2613.6</v>
      </c>
      <c r="BY28" s="16"/>
      <c r="BZ28" s="16"/>
      <c r="CA28" s="16">
        <v>2613.6</v>
      </c>
      <c r="CB28" s="6">
        <v>0</v>
      </c>
      <c r="CC28" s="42">
        <v>46776.72</v>
      </c>
      <c r="CD28" s="42">
        <v>0</v>
      </c>
      <c r="CE28" s="42">
        <v>0</v>
      </c>
      <c r="CF28" s="42">
        <v>0</v>
      </c>
      <c r="CG28" s="42">
        <v>0</v>
      </c>
      <c r="CH28" s="42">
        <v>128.78</v>
      </c>
      <c r="CI28" s="16">
        <f t="shared" si="9"/>
        <v>16206.150600000001</v>
      </c>
      <c r="CJ28" s="16">
        <f t="shared" si="10"/>
        <v>10804.100400000001</v>
      </c>
      <c r="CK28" s="16">
        <v>27139.031000000003</v>
      </c>
      <c r="CL28" s="16"/>
      <c r="CM28" s="16"/>
      <c r="CN28" s="16">
        <f t="shared" si="11"/>
        <v>0</v>
      </c>
      <c r="CO28" s="16">
        <v>207488.34356294802</v>
      </c>
      <c r="CP28" s="16"/>
      <c r="CQ28" s="16" t="e">
        <f>O28+#REF!+AC28+AK28+AM28+AO28+AQ28+AU28+AS28+BD28+BH28+BS28+BW28+CA28+CB28+CC28+CE28+CF28+CK28+CN28+CO28</f>
        <v>#REF!</v>
      </c>
      <c r="CR28" s="16" t="e">
        <f>Q28+U28+AE28+BU28</f>
        <v>#REF!</v>
      </c>
      <c r="CS28" s="16">
        <v>952640.2116672087</v>
      </c>
      <c r="CT28" s="40">
        <f t="shared" si="12"/>
        <v>1083554.72</v>
      </c>
      <c r="CU28" s="40">
        <f t="shared" si="13"/>
        <v>130914.50833279127</v>
      </c>
      <c r="CV28" s="40">
        <v>1080410.04</v>
      </c>
      <c r="CW28" s="40">
        <v>3144.68</v>
      </c>
      <c r="CX28" s="40"/>
      <c r="CY28" s="40"/>
      <c r="CZ28" s="40"/>
      <c r="DA28" s="40"/>
      <c r="DB28" s="40"/>
      <c r="DC28" s="40"/>
      <c r="DD28" s="40"/>
      <c r="DE28" s="40">
        <f t="shared" si="2"/>
        <v>1229583.69</v>
      </c>
      <c r="DF28" s="40">
        <v>146028.97000000009</v>
      </c>
      <c r="DG28" s="10"/>
      <c r="DH28" s="12"/>
      <c r="DI28" s="12"/>
      <c r="DJ28" s="12"/>
      <c r="DK28" s="12"/>
      <c r="DL28" s="12"/>
    </row>
    <row r="29" spans="1:116">
      <c r="A29" s="1" t="s">
        <v>23</v>
      </c>
      <c r="B29" s="16">
        <v>9316</v>
      </c>
      <c r="C29" s="16" t="e">
        <f>B29*#REF!</f>
        <v>#REF!</v>
      </c>
      <c r="D29" s="16"/>
      <c r="E29" s="16"/>
      <c r="F29" s="16">
        <v>4350</v>
      </c>
      <c r="G29" s="16"/>
      <c r="H29" s="16">
        <v>4350</v>
      </c>
      <c r="I29" s="16"/>
      <c r="J29" s="16">
        <v>25153.919999999998</v>
      </c>
      <c r="K29" s="16">
        <v>1219.2287999999999</v>
      </c>
      <c r="L29" s="16">
        <v>26373.148799999999</v>
      </c>
      <c r="M29" s="16"/>
      <c r="N29" s="16" t="e">
        <f>B29*#REF!</f>
        <v>#REF!</v>
      </c>
      <c r="O29" s="16" t="e">
        <f t="shared" si="3"/>
        <v>#REF!</v>
      </c>
      <c r="P29" s="16">
        <v>10</v>
      </c>
      <c r="Q29" s="16" t="e">
        <f t="shared" si="4"/>
        <v>#REF!</v>
      </c>
      <c r="R29" s="16">
        <v>287695.69440932764</v>
      </c>
      <c r="S29" s="16">
        <v>2</v>
      </c>
      <c r="T29" s="6">
        <v>4</v>
      </c>
      <c r="U29" s="6" t="e">
        <f>T29*#REF!/100</f>
        <v>#REF!</v>
      </c>
      <c r="V29" s="6">
        <v>169219.16897782628</v>
      </c>
      <c r="W29" s="6">
        <v>12</v>
      </c>
      <c r="X29" s="16" t="e">
        <f>B29*#REF!</f>
        <v>#REF!</v>
      </c>
      <c r="Y29" s="88">
        <f t="shared" si="5"/>
        <v>292800</v>
      </c>
      <c r="Z29" s="40">
        <v>0</v>
      </c>
      <c r="AA29" s="16" t="e">
        <f>#REF!*B29</f>
        <v>#REF!</v>
      </c>
      <c r="AB29" s="16" t="e">
        <f>B29*#REF!</f>
        <v>#REF!</v>
      </c>
      <c r="AC29" s="16" t="e">
        <f t="shared" si="6"/>
        <v>#REF!</v>
      </c>
      <c r="AD29" s="40">
        <v>10</v>
      </c>
      <c r="AE29" s="16" t="e">
        <f t="shared" si="7"/>
        <v>#REF!</v>
      </c>
      <c r="AF29" s="16">
        <v>425147.825679879</v>
      </c>
      <c r="AG29" s="16">
        <v>0</v>
      </c>
      <c r="AH29" s="6"/>
      <c r="AI29" s="88">
        <v>0</v>
      </c>
      <c r="AJ29" s="88">
        <v>0</v>
      </c>
      <c r="AK29" s="16">
        <v>0</v>
      </c>
      <c r="AL29" s="89"/>
      <c r="AM29" s="16">
        <v>0</v>
      </c>
      <c r="AN29" s="89">
        <v>2</v>
      </c>
      <c r="AO29" s="16">
        <v>282000</v>
      </c>
      <c r="AP29" s="16">
        <v>1</v>
      </c>
      <c r="AQ29" s="16">
        <v>1800</v>
      </c>
      <c r="AR29" s="16">
        <v>3</v>
      </c>
      <c r="AS29" s="16">
        <v>9000</v>
      </c>
      <c r="AT29" s="16"/>
      <c r="AU29" s="16">
        <v>0</v>
      </c>
      <c r="AV29" s="16"/>
      <c r="AW29" s="16">
        <v>0</v>
      </c>
      <c r="AX29" s="16">
        <v>40</v>
      </c>
      <c r="AY29" s="16">
        <v>56000</v>
      </c>
      <c r="AZ29" s="16">
        <v>1</v>
      </c>
      <c r="BA29" s="16">
        <v>3500</v>
      </c>
      <c r="BB29" s="16"/>
      <c r="BC29" s="16">
        <v>0</v>
      </c>
      <c r="BD29" s="16">
        <v>286768.83839999995</v>
      </c>
      <c r="BE29" s="16"/>
      <c r="BF29" s="16">
        <v>205223.52</v>
      </c>
      <c r="BG29" s="16">
        <v>0</v>
      </c>
      <c r="BH29" s="16">
        <v>205223.52</v>
      </c>
      <c r="BI29" s="16" t="e">
        <f>B29*#REF!</f>
        <v>#REF!</v>
      </c>
      <c r="BJ29" s="16">
        <v>15289.08</v>
      </c>
      <c r="BK29" s="16">
        <v>0</v>
      </c>
      <c r="BL29" s="16"/>
      <c r="BM29" s="16"/>
      <c r="BN29" s="16"/>
      <c r="BO29" s="16">
        <f t="shared" si="8"/>
        <v>15289.08</v>
      </c>
      <c r="BP29" s="16" t="e">
        <f>B29*#REF!</f>
        <v>#REF!</v>
      </c>
      <c r="BQ29" s="16">
        <v>6238.32</v>
      </c>
      <c r="BR29" s="16" t="e">
        <f>B29*#REF!</f>
        <v>#REF!</v>
      </c>
      <c r="BS29" s="16" t="e">
        <f t="shared" si="0"/>
        <v>#REF!</v>
      </c>
      <c r="BT29" s="16">
        <v>10</v>
      </c>
      <c r="BU29" s="41" t="e">
        <f t="shared" si="1"/>
        <v>#REF!</v>
      </c>
      <c r="BV29" s="16">
        <v>151884.81711846287</v>
      </c>
      <c r="BW29" s="16"/>
      <c r="BX29" s="16">
        <v>5817.6</v>
      </c>
      <c r="BY29" s="16"/>
      <c r="BZ29" s="16"/>
      <c r="CA29" s="16">
        <v>5817.6</v>
      </c>
      <c r="CB29" s="6">
        <v>0</v>
      </c>
      <c r="CC29" s="42">
        <v>91996.800000000003</v>
      </c>
      <c r="CD29" s="42">
        <v>0</v>
      </c>
      <c r="CE29" s="42">
        <v>0</v>
      </c>
      <c r="CF29" s="42">
        <v>0</v>
      </c>
      <c r="CG29" s="42">
        <v>0</v>
      </c>
      <c r="CH29" s="42"/>
      <c r="CI29" s="16">
        <f t="shared" si="9"/>
        <v>30922.507799999999</v>
      </c>
      <c r="CJ29" s="16">
        <f t="shared" si="10"/>
        <v>20615.0052</v>
      </c>
      <c r="CK29" s="16">
        <v>51537.512999999999</v>
      </c>
      <c r="CL29" s="16"/>
      <c r="CM29" s="16"/>
      <c r="CN29" s="16">
        <f t="shared" si="11"/>
        <v>0</v>
      </c>
      <c r="CO29" s="16">
        <v>415333.34951276833</v>
      </c>
      <c r="CP29" s="16"/>
      <c r="CQ29" s="16" t="e">
        <f>O29+#REF!+AC29+AK29+AM29+AO29+AQ29+AU29+AS29+BD29+BH29+BS29+BW29+CA29+CB29+CC29+CE29+CF29+CK29+CN29+CO29</f>
        <v>#REF!</v>
      </c>
      <c r="CR29" s="16" t="e">
        <f>Q29+U29+AE29+BU29</f>
        <v>#REF!</v>
      </c>
      <c r="CS29" s="16">
        <v>2383425.1270982642</v>
      </c>
      <c r="CT29" s="40">
        <f t="shared" si="12"/>
        <v>2061500.52</v>
      </c>
      <c r="CU29" s="40">
        <f t="shared" si="13"/>
        <v>-321924.60709826415</v>
      </c>
      <c r="CV29" s="40">
        <v>2061500.52</v>
      </c>
      <c r="CW29" s="40"/>
      <c r="CX29" s="40"/>
      <c r="CY29" s="40"/>
      <c r="CZ29" s="40"/>
      <c r="DA29" s="40"/>
      <c r="DB29" s="40"/>
      <c r="DC29" s="40"/>
      <c r="DD29" s="40"/>
      <c r="DE29" s="40">
        <f t="shared" si="2"/>
        <v>2148990.48</v>
      </c>
      <c r="DF29" s="40">
        <v>87489.959999999963</v>
      </c>
      <c r="DG29" s="10"/>
      <c r="DH29" s="12"/>
      <c r="DI29" s="12"/>
      <c r="DJ29" s="12"/>
      <c r="DK29" s="12"/>
      <c r="DL29" s="12"/>
    </row>
    <row r="30" spans="1:116">
      <c r="A30" s="1" t="s">
        <v>24</v>
      </c>
      <c r="B30" s="16">
        <v>10136.4</v>
      </c>
      <c r="C30" s="16" t="e">
        <f>B30*#REF!</f>
        <v>#REF!</v>
      </c>
      <c r="D30" s="16">
        <v>17308</v>
      </c>
      <c r="E30" s="16"/>
      <c r="F30" s="16">
        <v>3875</v>
      </c>
      <c r="G30" s="16"/>
      <c r="H30" s="16">
        <v>21183</v>
      </c>
      <c r="I30" s="16"/>
      <c r="J30" s="16">
        <v>32642.553599999999</v>
      </c>
      <c r="K30" s="16">
        <v>1445.2656000000002</v>
      </c>
      <c r="L30" s="16">
        <v>34087.819199999998</v>
      </c>
      <c r="M30" s="16"/>
      <c r="N30" s="16" t="e">
        <f>B30*#REF!</f>
        <v>#REF!</v>
      </c>
      <c r="O30" s="16" t="e">
        <f t="shared" si="3"/>
        <v>#REF!</v>
      </c>
      <c r="P30" s="16">
        <v>20</v>
      </c>
      <c r="Q30" s="16" t="e">
        <f t="shared" si="4"/>
        <v>#REF!</v>
      </c>
      <c r="R30" s="16">
        <v>367699.07634162268</v>
      </c>
      <c r="S30" s="16">
        <v>4</v>
      </c>
      <c r="T30" s="6">
        <v>6</v>
      </c>
      <c r="U30" s="6" t="e">
        <f>T30*#REF!/100</f>
        <v>#REF!</v>
      </c>
      <c r="V30" s="6">
        <v>187662.00163206071</v>
      </c>
      <c r="W30" s="6">
        <v>12</v>
      </c>
      <c r="X30" s="16" t="e">
        <f>B30*#REF!</f>
        <v>#REF!</v>
      </c>
      <c r="Y30" s="88">
        <f t="shared" si="5"/>
        <v>751500</v>
      </c>
      <c r="Z30" s="40">
        <f t="shared" si="14"/>
        <v>1800</v>
      </c>
      <c r="AA30" s="16" t="e">
        <f>#REF!*B30</f>
        <v>#REF!</v>
      </c>
      <c r="AB30" s="16" t="e">
        <f>B30*#REF!</f>
        <v>#REF!</v>
      </c>
      <c r="AC30" s="16" t="e">
        <f t="shared" si="6"/>
        <v>#REF!</v>
      </c>
      <c r="AD30" s="40">
        <v>20</v>
      </c>
      <c r="AE30" s="16" t="e">
        <f t="shared" si="7"/>
        <v>#REF!</v>
      </c>
      <c r="AF30" s="16">
        <v>1026299.2843071382</v>
      </c>
      <c r="AG30" s="16">
        <v>5</v>
      </c>
      <c r="AH30" s="6">
        <v>90</v>
      </c>
      <c r="AI30" s="88">
        <v>0</v>
      </c>
      <c r="AJ30" s="88">
        <v>31500</v>
      </c>
      <c r="AK30" s="16">
        <v>49500</v>
      </c>
      <c r="AL30" s="89">
        <v>40</v>
      </c>
      <c r="AM30" s="16">
        <v>36000</v>
      </c>
      <c r="AN30" s="89">
        <v>5</v>
      </c>
      <c r="AO30" s="16">
        <v>705000</v>
      </c>
      <c r="AP30" s="16"/>
      <c r="AQ30" s="16">
        <v>0</v>
      </c>
      <c r="AR30" s="16"/>
      <c r="AS30" s="16">
        <v>0</v>
      </c>
      <c r="AT30" s="16">
        <v>1</v>
      </c>
      <c r="AU30" s="16">
        <v>600</v>
      </c>
      <c r="AV30" s="16">
        <v>2</v>
      </c>
      <c r="AW30" s="16">
        <v>8400</v>
      </c>
      <c r="AX30" s="16"/>
      <c r="AY30" s="16">
        <v>0</v>
      </c>
      <c r="AZ30" s="16"/>
      <c r="BA30" s="16">
        <v>0</v>
      </c>
      <c r="BB30" s="16">
        <v>1</v>
      </c>
      <c r="BC30" s="16">
        <v>6000</v>
      </c>
      <c r="BD30" s="16">
        <v>312022.71935999999</v>
      </c>
      <c r="BE30" s="16"/>
      <c r="BF30" s="16">
        <v>203097.96</v>
      </c>
      <c r="BG30" s="16">
        <v>0</v>
      </c>
      <c r="BH30" s="16">
        <v>203097.96</v>
      </c>
      <c r="BI30" s="16" t="e">
        <f>B30*#REF!</f>
        <v>#REF!</v>
      </c>
      <c r="BJ30" s="16">
        <v>126089.18999999999</v>
      </c>
      <c r="BK30" s="16">
        <v>30800</v>
      </c>
      <c r="BL30" s="16"/>
      <c r="BM30" s="16"/>
      <c r="BN30" s="16"/>
      <c r="BO30" s="16">
        <f t="shared" si="8"/>
        <v>156889.19</v>
      </c>
      <c r="BP30" s="16" t="e">
        <f>B30*#REF!</f>
        <v>#REF!</v>
      </c>
      <c r="BQ30" s="16">
        <v>8033.52</v>
      </c>
      <c r="BR30" s="16" t="e">
        <f>B30*#REF!</f>
        <v>#REF!</v>
      </c>
      <c r="BS30" s="16" t="e">
        <f t="shared" si="0"/>
        <v>#REF!</v>
      </c>
      <c r="BT30" s="16">
        <v>20</v>
      </c>
      <c r="BU30" s="41" t="e">
        <f t="shared" si="1"/>
        <v>#REF!</v>
      </c>
      <c r="BV30" s="16">
        <v>350083.43637217535</v>
      </c>
      <c r="BW30" s="16"/>
      <c r="BX30" s="16">
        <v>6096</v>
      </c>
      <c r="BY30" s="16"/>
      <c r="BZ30" s="16"/>
      <c r="CA30" s="16">
        <v>6096</v>
      </c>
      <c r="CB30" s="6">
        <v>0</v>
      </c>
      <c r="CC30" s="42">
        <v>0</v>
      </c>
      <c r="CD30" s="42">
        <v>0</v>
      </c>
      <c r="CE30" s="42">
        <v>0</v>
      </c>
      <c r="CF30" s="42">
        <v>0</v>
      </c>
      <c r="CG30" s="42">
        <v>0</v>
      </c>
      <c r="CH30" s="42"/>
      <c r="CI30" s="16">
        <f t="shared" si="9"/>
        <v>30604.613399999998</v>
      </c>
      <c r="CJ30" s="16">
        <f t="shared" si="10"/>
        <v>20403.0756</v>
      </c>
      <c r="CK30" s="16">
        <v>51007.688999999998</v>
      </c>
      <c r="CL30" s="16"/>
      <c r="CM30" s="16"/>
      <c r="CN30" s="16">
        <f t="shared" si="11"/>
        <v>0</v>
      </c>
      <c r="CO30" s="16">
        <v>451909.07728652045</v>
      </c>
      <c r="CP30" s="16"/>
      <c r="CQ30" s="16" t="e">
        <f>O30+#REF!+AC30+AK30+AM30+AO30+AQ30+AU30+AS30+BD30+BH30+BS30+BW30+CA30+CB30+CC30+CE30+CF30+CK30+CN30+CO30</f>
        <v>#REF!</v>
      </c>
      <c r="CR30" s="16" t="e">
        <f>Q30+U30+AE30+BU30</f>
        <v>#REF!</v>
      </c>
      <c r="CS30" s="16">
        <v>3746977.244299517</v>
      </c>
      <c r="CT30" s="40">
        <f t="shared" si="12"/>
        <v>2395726.3200000003</v>
      </c>
      <c r="CU30" s="40">
        <f t="shared" si="13"/>
        <v>-1351250.9242995167</v>
      </c>
      <c r="CV30" s="40">
        <v>2040307.56</v>
      </c>
      <c r="CW30" s="40">
        <v>355418.76</v>
      </c>
      <c r="CX30" s="40"/>
      <c r="CY30" s="40"/>
      <c r="CZ30" s="40"/>
      <c r="DA30" s="40"/>
      <c r="DB30" s="40"/>
      <c r="DC30" s="40"/>
      <c r="DD30" s="40"/>
      <c r="DE30" s="40">
        <f t="shared" si="2"/>
        <v>2752053.24</v>
      </c>
      <c r="DF30" s="40">
        <v>356326.92000000016</v>
      </c>
      <c r="DG30" s="10"/>
      <c r="DH30" s="12"/>
      <c r="DI30" s="12"/>
      <c r="DJ30" s="12"/>
      <c r="DK30" s="12"/>
      <c r="DL30" s="12"/>
    </row>
    <row r="31" spans="1:116">
      <c r="A31" s="1" t="s">
        <v>29</v>
      </c>
      <c r="B31" s="16">
        <v>13379.6</v>
      </c>
      <c r="C31" s="16" t="e">
        <f>B31*#REF!</f>
        <v>#REF!</v>
      </c>
      <c r="D31" s="16">
        <v>11025</v>
      </c>
      <c r="E31" s="16"/>
      <c r="F31" s="16">
        <v>6875</v>
      </c>
      <c r="G31" s="16"/>
      <c r="H31" s="16">
        <v>17900</v>
      </c>
      <c r="I31" s="16"/>
      <c r="J31" s="16">
        <v>40551.091200000003</v>
      </c>
      <c r="K31" s="16">
        <v>1905.55872</v>
      </c>
      <c r="L31" s="16">
        <v>42456.649920000003</v>
      </c>
      <c r="M31" s="16"/>
      <c r="N31" s="16" t="e">
        <f>B31*#REF!</f>
        <v>#REF!</v>
      </c>
      <c r="O31" s="16" t="e">
        <f t="shared" si="3"/>
        <v>#REF!</v>
      </c>
      <c r="P31" s="16">
        <v>10</v>
      </c>
      <c r="Q31" s="16" t="e">
        <f t="shared" si="4"/>
        <v>#REF!</v>
      </c>
      <c r="R31" s="16">
        <v>431042.75792038476</v>
      </c>
      <c r="S31" s="16">
        <v>4</v>
      </c>
      <c r="T31" s="6">
        <v>6</v>
      </c>
      <c r="U31" s="6" t="e">
        <f>T31*#REF!/100</f>
        <v>#REF!</v>
      </c>
      <c r="V31" s="6">
        <v>247705.5480285229</v>
      </c>
      <c r="W31" s="6">
        <v>12</v>
      </c>
      <c r="X31" s="16" t="e">
        <f>B31*#REF!</f>
        <v>#REF!</v>
      </c>
      <c r="Y31" s="88">
        <f t="shared" si="5"/>
        <v>48950</v>
      </c>
      <c r="Z31" s="40">
        <f t="shared" si="14"/>
        <v>1800</v>
      </c>
      <c r="AA31" s="16" t="e">
        <f>#REF!*B31</f>
        <v>#REF!</v>
      </c>
      <c r="AB31" s="16" t="e">
        <f>B31*#REF!</f>
        <v>#REF!</v>
      </c>
      <c r="AC31" s="16" t="e">
        <f t="shared" si="6"/>
        <v>#REF!</v>
      </c>
      <c r="AD31" s="40">
        <v>6</v>
      </c>
      <c r="AE31" s="16" t="e">
        <f t="shared" si="7"/>
        <v>#REF!</v>
      </c>
      <c r="AF31" s="16">
        <v>196437.82927656229</v>
      </c>
      <c r="AG31" s="16">
        <v>3</v>
      </c>
      <c r="AH31" s="6">
        <v>85</v>
      </c>
      <c r="AI31" s="88">
        <v>0</v>
      </c>
      <c r="AJ31" s="88">
        <v>29750</v>
      </c>
      <c r="AK31" s="16">
        <v>46750</v>
      </c>
      <c r="AL31" s="89"/>
      <c r="AM31" s="16">
        <v>0</v>
      </c>
      <c r="AN31" s="89"/>
      <c r="AO31" s="16"/>
      <c r="AP31" s="16"/>
      <c r="AQ31" s="16">
        <v>0</v>
      </c>
      <c r="AR31" s="16"/>
      <c r="AS31" s="16">
        <v>0</v>
      </c>
      <c r="AT31" s="16">
        <v>2</v>
      </c>
      <c r="AU31" s="16">
        <v>1200</v>
      </c>
      <c r="AV31" s="16"/>
      <c r="AW31" s="16">
        <v>0</v>
      </c>
      <c r="AX31" s="16"/>
      <c r="AY31" s="16">
        <v>0</v>
      </c>
      <c r="AZ31" s="16"/>
      <c r="BA31" s="16">
        <v>0</v>
      </c>
      <c r="BB31" s="16">
        <v>3</v>
      </c>
      <c r="BC31" s="16">
        <v>18000</v>
      </c>
      <c r="BD31" s="16">
        <v>411856.19904000009</v>
      </c>
      <c r="BE31" s="16"/>
      <c r="BF31" s="16">
        <v>302771.52</v>
      </c>
      <c r="BG31" s="16">
        <v>0</v>
      </c>
      <c r="BH31" s="16">
        <v>302771.52</v>
      </c>
      <c r="BI31" s="16" t="e">
        <f>B31*#REF!</f>
        <v>#REF!</v>
      </c>
      <c r="BJ31" s="16">
        <v>91764.450000000012</v>
      </c>
      <c r="BK31" s="16">
        <v>19800</v>
      </c>
      <c r="BL31" s="16"/>
      <c r="BM31" s="16"/>
      <c r="BN31" s="16"/>
      <c r="BO31" s="16">
        <f t="shared" si="8"/>
        <v>111564.45000000001</v>
      </c>
      <c r="BP31" s="16" t="e">
        <f>B31*#REF!</f>
        <v>#REF!</v>
      </c>
      <c r="BQ31" s="16">
        <v>10681.44</v>
      </c>
      <c r="BR31" s="16" t="e">
        <f>B31*#REF!</f>
        <v>#REF!</v>
      </c>
      <c r="BS31" s="16" t="e">
        <f t="shared" si="0"/>
        <v>#REF!</v>
      </c>
      <c r="BT31" s="16">
        <v>10</v>
      </c>
      <c r="BU31" s="41" t="e">
        <f t="shared" si="1"/>
        <v>#REF!</v>
      </c>
      <c r="BV31" s="16">
        <v>318597.49681603542</v>
      </c>
      <c r="BW31" s="16"/>
      <c r="BX31" s="16">
        <v>7442.4</v>
      </c>
      <c r="BY31" s="16"/>
      <c r="BZ31" s="16"/>
      <c r="CA31" s="16">
        <v>7442.4</v>
      </c>
      <c r="CB31" s="6">
        <v>0</v>
      </c>
      <c r="CC31" s="42">
        <v>0</v>
      </c>
      <c r="CD31" s="42">
        <v>0</v>
      </c>
      <c r="CE31" s="42">
        <v>0</v>
      </c>
      <c r="CF31" s="42">
        <v>0</v>
      </c>
      <c r="CG31" s="42">
        <v>0</v>
      </c>
      <c r="CH31" s="42"/>
      <c r="CI31" s="16">
        <f t="shared" si="9"/>
        <v>45337.733999999997</v>
      </c>
      <c r="CJ31" s="16">
        <f t="shared" si="10"/>
        <v>30225.156000000003</v>
      </c>
      <c r="CK31" s="16">
        <v>75562.89</v>
      </c>
      <c r="CL31" s="16"/>
      <c r="CM31" s="16"/>
      <c r="CN31" s="16">
        <f t="shared" si="11"/>
        <v>0</v>
      </c>
      <c r="CO31" s="16">
        <v>596500.00892454223</v>
      </c>
      <c r="CP31" s="16"/>
      <c r="CQ31" s="16" t="e">
        <f>O31+#REF!+AC31+AK31+AM31+AO31+AQ31+AU31+AS31+BD31+BH31+BS31+BW31+CA31+CB31+CC31+CE31+CF31+CK31+CN31+CO31</f>
        <v>#REF!</v>
      </c>
      <c r="CR31" s="16" t="e">
        <f>Q31+U31+AE31+BU31</f>
        <v>#REF!</v>
      </c>
      <c r="CS31" s="16">
        <v>2635866.6500060475</v>
      </c>
      <c r="CT31" s="40">
        <f>CV31+CW31-CX31</f>
        <v>3022515.6</v>
      </c>
      <c r="CU31" s="40">
        <f t="shared" si="13"/>
        <v>386648.94999395264</v>
      </c>
      <c r="CV31" s="40">
        <v>3022515.6</v>
      </c>
      <c r="CW31" s="40"/>
      <c r="CX31" s="40"/>
      <c r="CY31" s="40"/>
      <c r="CZ31" s="40"/>
      <c r="DA31" s="40"/>
      <c r="DB31" s="40"/>
      <c r="DC31" s="40"/>
      <c r="DD31" s="40"/>
      <c r="DE31" s="40">
        <f t="shared" si="2"/>
        <v>3345186.6799999983</v>
      </c>
      <c r="DF31" s="40">
        <v>322671.07999999821</v>
      </c>
      <c r="DG31" s="10"/>
      <c r="DH31" s="12"/>
      <c r="DI31" s="12"/>
      <c r="DJ31" s="12"/>
      <c r="DK31" s="12"/>
      <c r="DL31" s="12"/>
    </row>
    <row r="32" spans="1:116">
      <c r="A32" s="1" t="s">
        <v>30</v>
      </c>
      <c r="B32" s="16">
        <v>4634.1000000000004</v>
      </c>
      <c r="C32" s="16" t="e">
        <f>B32*#REF!</f>
        <v>#REF!</v>
      </c>
      <c r="D32" s="16">
        <v>28410</v>
      </c>
      <c r="E32" s="16"/>
      <c r="F32" s="16">
        <v>2350</v>
      </c>
      <c r="G32" s="16"/>
      <c r="H32" s="16">
        <v>30760</v>
      </c>
      <c r="I32" s="16"/>
      <c r="J32" s="16">
        <v>15226.099199999999</v>
      </c>
      <c r="K32" s="16">
        <v>616.46400000000006</v>
      </c>
      <c r="L32" s="16">
        <v>15842.563199999999</v>
      </c>
      <c r="M32" s="16"/>
      <c r="N32" s="16" t="e">
        <f>B32*#REF!</f>
        <v>#REF!</v>
      </c>
      <c r="O32" s="16" t="e">
        <f t="shared" si="3"/>
        <v>#REF!</v>
      </c>
      <c r="P32" s="16">
        <v>10</v>
      </c>
      <c r="Q32" s="16" t="e">
        <f t="shared" si="4"/>
        <v>#REF!</v>
      </c>
      <c r="R32" s="16">
        <v>177561.55923906152</v>
      </c>
      <c r="S32" s="16">
        <v>5</v>
      </c>
      <c r="T32" s="6">
        <v>10</v>
      </c>
      <c r="U32" s="6" t="e">
        <f>T32*#REF!/100</f>
        <v>#REF!</v>
      </c>
      <c r="V32" s="6">
        <v>89031.732632873071</v>
      </c>
      <c r="W32" s="6">
        <v>12</v>
      </c>
      <c r="X32" s="16" t="e">
        <f>B32*#REF!</f>
        <v>#REF!</v>
      </c>
      <c r="Y32" s="88">
        <f t="shared" si="5"/>
        <v>600</v>
      </c>
      <c r="Z32" s="40">
        <v>0</v>
      </c>
      <c r="AA32" s="16" t="e">
        <f>#REF!*B32</f>
        <v>#REF!</v>
      </c>
      <c r="AB32" s="16" t="e">
        <f>B32*#REF!</f>
        <v>#REF!</v>
      </c>
      <c r="AC32" s="16" t="e">
        <f t="shared" si="6"/>
        <v>#REF!</v>
      </c>
      <c r="AD32" s="40">
        <v>30</v>
      </c>
      <c r="AE32" s="16" t="e">
        <f t="shared" si="7"/>
        <v>#REF!</v>
      </c>
      <c r="AF32" s="16">
        <v>61371.220800779258</v>
      </c>
      <c r="AG32" s="16">
        <v>2</v>
      </c>
      <c r="AH32" s="6"/>
      <c r="AI32" s="88">
        <v>0</v>
      </c>
      <c r="AJ32" s="88">
        <v>0</v>
      </c>
      <c r="AK32" s="16">
        <v>0</v>
      </c>
      <c r="AL32" s="89">
        <v>12</v>
      </c>
      <c r="AM32" s="16">
        <v>10800</v>
      </c>
      <c r="AN32" s="89"/>
      <c r="AO32" s="16"/>
      <c r="AP32" s="16"/>
      <c r="AQ32" s="16">
        <v>0</v>
      </c>
      <c r="AR32" s="16"/>
      <c r="AS32" s="16">
        <v>0</v>
      </c>
      <c r="AT32" s="16">
        <v>1</v>
      </c>
      <c r="AU32" s="16">
        <v>600</v>
      </c>
      <c r="AV32" s="16"/>
      <c r="AW32" s="16">
        <v>0</v>
      </c>
      <c r="AX32" s="16"/>
      <c r="AY32" s="16">
        <v>0</v>
      </c>
      <c r="AZ32" s="16"/>
      <c r="BA32" s="16">
        <v>0</v>
      </c>
      <c r="BB32" s="16"/>
      <c r="BC32" s="16">
        <v>0</v>
      </c>
      <c r="BD32" s="16">
        <v>142648.71984000003</v>
      </c>
      <c r="BE32" s="16"/>
      <c r="BF32" s="16">
        <v>103830.84</v>
      </c>
      <c r="BG32" s="16">
        <v>0</v>
      </c>
      <c r="BH32" s="16">
        <v>103830.84</v>
      </c>
      <c r="BI32" s="16" t="e">
        <f>B32*#REF!</f>
        <v>#REF!</v>
      </c>
      <c r="BJ32" s="16">
        <v>7820.2999999999993</v>
      </c>
      <c r="BK32" s="16">
        <v>10890</v>
      </c>
      <c r="BL32" s="16"/>
      <c r="BM32" s="16"/>
      <c r="BN32" s="16">
        <v>33000</v>
      </c>
      <c r="BO32" s="16">
        <f t="shared" si="8"/>
        <v>51710.3</v>
      </c>
      <c r="BP32" s="16" t="e">
        <f>B32*#REF!</f>
        <v>#REF!</v>
      </c>
      <c r="BQ32" s="16">
        <v>4039.2000000000003</v>
      </c>
      <c r="BR32" s="16" t="e">
        <f>B32*#REF!</f>
        <v>#REF!</v>
      </c>
      <c r="BS32" s="16" t="e">
        <f t="shared" si="0"/>
        <v>#REF!</v>
      </c>
      <c r="BT32" s="16">
        <v>20</v>
      </c>
      <c r="BU32" s="41" t="e">
        <f t="shared" si="1"/>
        <v>#REF!</v>
      </c>
      <c r="BV32" s="16">
        <v>136470.41692899825</v>
      </c>
      <c r="BW32" s="16"/>
      <c r="BX32" s="16">
        <v>2508</v>
      </c>
      <c r="BY32" s="16"/>
      <c r="BZ32" s="16"/>
      <c r="CA32" s="16">
        <v>2508</v>
      </c>
      <c r="CB32" s="6">
        <v>0</v>
      </c>
      <c r="CC32" s="42">
        <v>0</v>
      </c>
      <c r="CD32" s="42">
        <v>0</v>
      </c>
      <c r="CE32" s="42">
        <v>0</v>
      </c>
      <c r="CF32" s="42">
        <v>0</v>
      </c>
      <c r="CG32" s="42">
        <v>0</v>
      </c>
      <c r="CH32" s="42"/>
      <c r="CI32" s="16">
        <f t="shared" si="9"/>
        <v>15837.854399999998</v>
      </c>
      <c r="CJ32" s="16">
        <f t="shared" si="10"/>
        <v>10558.569600000001</v>
      </c>
      <c r="CK32" s="16">
        <v>26396.423999999999</v>
      </c>
      <c r="CL32" s="16"/>
      <c r="CM32" s="16"/>
      <c r="CN32" s="16">
        <f t="shared" si="11"/>
        <v>0</v>
      </c>
      <c r="CO32" s="16">
        <v>206601.14587560322</v>
      </c>
      <c r="CP32" s="16"/>
      <c r="CQ32" s="16" t="e">
        <f>O32+#REF!+AC32+AK32+AM32+AO32+AQ32+AU32+AS32+BD32+BH32+BS32+BW32+CA32+CB32+CC32+CE32+CF32+CK32+CN32+CO32</f>
        <v>#REF!</v>
      </c>
      <c r="CR32" s="16" t="e">
        <f>Q32+U32+AE32+BU32</f>
        <v>#REF!</v>
      </c>
      <c r="CS32" s="16">
        <v>957820.05931731535</v>
      </c>
      <c r="CT32" s="40">
        <f t="shared" si="12"/>
        <v>1055856.96</v>
      </c>
      <c r="CU32" s="40">
        <f t="shared" si="13"/>
        <v>98036.900682684616</v>
      </c>
      <c r="CV32" s="40">
        <v>1055856.96</v>
      </c>
      <c r="CW32" s="40"/>
      <c r="CX32" s="40"/>
      <c r="CY32" s="40"/>
      <c r="CZ32" s="40"/>
      <c r="DA32" s="40"/>
      <c r="DB32" s="40"/>
      <c r="DC32" s="40"/>
      <c r="DD32" s="40"/>
      <c r="DE32" s="40">
        <f t="shared" si="2"/>
        <v>1272201.1800000002</v>
      </c>
      <c r="DF32" s="40">
        <v>216344.22000000009</v>
      </c>
      <c r="DG32" s="10"/>
      <c r="DH32" s="12"/>
      <c r="DI32" s="12"/>
      <c r="DJ32" s="12"/>
      <c r="DK32" s="12"/>
      <c r="DL32" s="12"/>
    </row>
    <row r="33" spans="1:116">
      <c r="A33" s="1" t="s">
        <v>31</v>
      </c>
      <c r="B33" s="16">
        <v>3169.5</v>
      </c>
      <c r="C33" s="16" t="e">
        <f>B33*#REF!</f>
        <v>#REF!</v>
      </c>
      <c r="D33" s="16"/>
      <c r="E33" s="16"/>
      <c r="F33" s="16">
        <v>1600</v>
      </c>
      <c r="G33" s="16"/>
      <c r="H33" s="16">
        <v>1600</v>
      </c>
      <c r="I33" s="16"/>
      <c r="J33" s="16">
        <v>3082.0032000000001</v>
      </c>
      <c r="K33" s="16">
        <v>945.24480000000005</v>
      </c>
      <c r="L33" s="16">
        <v>4027.248</v>
      </c>
      <c r="M33" s="16"/>
      <c r="N33" s="16" t="e">
        <f>B33*#REF!</f>
        <v>#REF!</v>
      </c>
      <c r="O33" s="16" t="e">
        <f t="shared" si="3"/>
        <v>#REF!</v>
      </c>
      <c r="P33" s="16">
        <v>30</v>
      </c>
      <c r="Q33" s="16" t="e">
        <f t="shared" si="4"/>
        <v>#REF!</v>
      </c>
      <c r="R33" s="16">
        <v>109403.50309065785</v>
      </c>
      <c r="S33" s="16">
        <v>1</v>
      </c>
      <c r="T33" s="6">
        <v>10</v>
      </c>
      <c r="U33" s="6" t="e">
        <f>T33*#REF!/100</f>
        <v>#REF!</v>
      </c>
      <c r="V33" s="6">
        <v>60893.393880125841</v>
      </c>
      <c r="W33" s="6">
        <v>12</v>
      </c>
      <c r="X33" s="16" t="e">
        <f>B33*#REF!</f>
        <v>#REF!</v>
      </c>
      <c r="Y33" s="88">
        <f t="shared" si="5"/>
        <v>14000</v>
      </c>
      <c r="Z33" s="40">
        <f t="shared" si="14"/>
        <v>1800</v>
      </c>
      <c r="AA33" s="16" t="e">
        <f>#REF!*B33</f>
        <v>#REF!</v>
      </c>
      <c r="AB33" s="16" t="e">
        <f>B33*#REF!</f>
        <v>#REF!</v>
      </c>
      <c r="AC33" s="16" t="e">
        <f t="shared" si="6"/>
        <v>#REF!</v>
      </c>
      <c r="AD33" s="40">
        <v>30</v>
      </c>
      <c r="AE33" s="16" t="e">
        <f t="shared" si="7"/>
        <v>#REF!</v>
      </c>
      <c r="AF33" s="16">
        <v>61981.460980140662</v>
      </c>
      <c r="AG33" s="16">
        <v>1</v>
      </c>
      <c r="AH33" s="6">
        <v>40</v>
      </c>
      <c r="AI33" s="88">
        <v>0</v>
      </c>
      <c r="AJ33" s="88">
        <v>14000</v>
      </c>
      <c r="AK33" s="16">
        <v>22000</v>
      </c>
      <c r="AL33" s="89"/>
      <c r="AM33" s="16">
        <v>0</v>
      </c>
      <c r="AN33" s="91"/>
      <c r="AO33" s="40"/>
      <c r="AP33" s="16"/>
      <c r="AQ33" s="16">
        <v>0</v>
      </c>
      <c r="AR33" s="16"/>
      <c r="AS33" s="16">
        <v>0</v>
      </c>
      <c r="AT33" s="40"/>
      <c r="AU33" s="16">
        <v>0</v>
      </c>
      <c r="AV33" s="40"/>
      <c r="AW33" s="16">
        <v>0</v>
      </c>
      <c r="AX33" s="40"/>
      <c r="AY33" s="16">
        <v>0</v>
      </c>
      <c r="AZ33" s="40"/>
      <c r="BA33" s="16">
        <v>0</v>
      </c>
      <c r="BB33" s="40"/>
      <c r="BC33" s="16">
        <v>0</v>
      </c>
      <c r="BD33" s="16">
        <v>97564.816800000001</v>
      </c>
      <c r="BE33" s="16"/>
      <c r="BF33" s="16">
        <v>56357.04</v>
      </c>
      <c r="BG33" s="16">
        <v>0</v>
      </c>
      <c r="BH33" s="16">
        <v>56357.04</v>
      </c>
      <c r="BI33" s="16" t="e">
        <f>B33*#REF!</f>
        <v>#REF!</v>
      </c>
      <c r="BJ33" s="16">
        <v>4236.83</v>
      </c>
      <c r="BK33" s="16">
        <v>0</v>
      </c>
      <c r="BL33" s="16"/>
      <c r="BM33" s="16"/>
      <c r="BN33" s="16"/>
      <c r="BO33" s="16">
        <f t="shared" si="8"/>
        <v>4236.83</v>
      </c>
      <c r="BP33" s="16" t="e">
        <f>B33*#REF!</f>
        <v>#REF!</v>
      </c>
      <c r="BQ33" s="16">
        <v>1884.96</v>
      </c>
      <c r="BR33" s="16" t="e">
        <f>B33*#REF!</f>
        <v>#REF!</v>
      </c>
      <c r="BS33" s="16" t="e">
        <f t="shared" si="0"/>
        <v>#REF!</v>
      </c>
      <c r="BT33" s="16">
        <v>30</v>
      </c>
      <c r="BU33" s="41" t="e">
        <f t="shared" si="1"/>
        <v>#REF!</v>
      </c>
      <c r="BV33" s="16">
        <v>59506.800922192371</v>
      </c>
      <c r="BW33" s="16"/>
      <c r="BX33" s="16">
        <v>1910.4</v>
      </c>
      <c r="BY33" s="16"/>
      <c r="BZ33" s="16"/>
      <c r="CA33" s="16">
        <v>1910.4</v>
      </c>
      <c r="CB33" s="6">
        <v>242362.44</v>
      </c>
      <c r="CC33" s="42">
        <v>0</v>
      </c>
      <c r="CD33" s="42">
        <v>0</v>
      </c>
      <c r="CE33" s="42">
        <v>0</v>
      </c>
      <c r="CF33" s="42">
        <v>0</v>
      </c>
      <c r="CG33" s="42">
        <v>0</v>
      </c>
      <c r="CH33" s="42"/>
      <c r="CI33" s="16">
        <f t="shared" si="9"/>
        <v>13579.451999999999</v>
      </c>
      <c r="CJ33" s="16">
        <f t="shared" si="10"/>
        <v>9052.9680000000008</v>
      </c>
      <c r="CK33" s="16">
        <v>22632.42</v>
      </c>
      <c r="CL33" s="16"/>
      <c r="CM33" s="16"/>
      <c r="CN33" s="16">
        <f t="shared" si="11"/>
        <v>0</v>
      </c>
      <c r="CO33" s="16">
        <v>141305.17939896084</v>
      </c>
      <c r="CP33" s="16"/>
      <c r="CQ33" s="16" t="e">
        <f>O33+#REF!+AC33+AK33+AM33+AO33+AQ33+AU33+AS33+BD33+BH33+BS33+BW33+CA33+CB33+CC33+CE33+CF33+CK33+CN33+CO33</f>
        <v>#REF!</v>
      </c>
      <c r="CR33" s="16" t="e">
        <f>Q33+U33+AE33+BU33</f>
        <v>#REF!</v>
      </c>
      <c r="CS33" s="16">
        <v>875917.45507207769</v>
      </c>
      <c r="CT33" s="40">
        <f t="shared" si="12"/>
        <v>1057179</v>
      </c>
      <c r="CU33" s="40">
        <f t="shared" si="13"/>
        <v>181261.54492792231</v>
      </c>
      <c r="CV33" s="40">
        <v>905296.8</v>
      </c>
      <c r="CW33" s="40">
        <v>151882.20000000001</v>
      </c>
      <c r="CX33" s="40"/>
      <c r="CY33" s="40"/>
      <c r="CZ33" s="40"/>
      <c r="DA33" s="40"/>
      <c r="DB33" s="40"/>
      <c r="DC33" s="40"/>
      <c r="DD33" s="40"/>
      <c r="DE33" s="40">
        <f t="shared" si="2"/>
        <v>1204080.9900000002</v>
      </c>
      <c r="DF33" s="40">
        <v>146901.99000000034</v>
      </c>
      <c r="DG33" s="10"/>
      <c r="DH33" s="12"/>
      <c r="DI33" s="12"/>
      <c r="DJ33" s="12"/>
      <c r="DK33" s="12"/>
      <c r="DL33" s="12"/>
    </row>
    <row r="34" spans="1:116">
      <c r="A34" s="1" t="s">
        <v>60</v>
      </c>
      <c r="B34" s="16">
        <v>3594</v>
      </c>
      <c r="C34" s="16" t="e">
        <f>B34*#REF!</f>
        <v>#REF!</v>
      </c>
      <c r="D34" s="16"/>
      <c r="E34" s="16"/>
      <c r="F34" s="16">
        <v>1350</v>
      </c>
      <c r="G34" s="16"/>
      <c r="H34" s="16">
        <v>1350</v>
      </c>
      <c r="I34" s="16"/>
      <c r="J34" s="16">
        <v>3232.3392000000003</v>
      </c>
      <c r="K34" s="16">
        <v>1089.0863999999999</v>
      </c>
      <c r="L34" s="16">
        <v>4321.4256000000005</v>
      </c>
      <c r="M34" s="16"/>
      <c r="N34" s="16" t="e">
        <f>B34*#REF!</f>
        <v>#REF!</v>
      </c>
      <c r="O34" s="16" t="e">
        <f t="shared" si="3"/>
        <v>#REF!</v>
      </c>
      <c r="P34" s="16">
        <v>30</v>
      </c>
      <c r="Q34" s="16" t="e">
        <f t="shared" si="4"/>
        <v>#REF!</v>
      </c>
      <c r="R34" s="16">
        <v>123133.87615497215</v>
      </c>
      <c r="S34" s="16">
        <v>5</v>
      </c>
      <c r="T34" s="6">
        <v>10</v>
      </c>
      <c r="U34" s="6" t="e">
        <f>T34*#REF!/100</f>
        <v>#REF!</v>
      </c>
      <c r="V34" s="6">
        <v>69049.016439555853</v>
      </c>
      <c r="W34" s="6">
        <v>12</v>
      </c>
      <c r="X34" s="16">
        <v>0</v>
      </c>
      <c r="Y34" s="88">
        <f t="shared" si="5"/>
        <v>0</v>
      </c>
      <c r="Z34" s="40">
        <v>0</v>
      </c>
      <c r="AA34" s="16" t="e">
        <f>#REF!*B34</f>
        <v>#REF!</v>
      </c>
      <c r="AB34" s="16" t="e">
        <f>B34*#REF!</f>
        <v>#REF!</v>
      </c>
      <c r="AC34" s="16" t="e">
        <f t="shared" si="6"/>
        <v>#REF!</v>
      </c>
      <c r="AD34" s="40">
        <v>30</v>
      </c>
      <c r="AE34" s="16" t="e">
        <f t="shared" si="7"/>
        <v>#REF!</v>
      </c>
      <c r="AF34" s="16">
        <v>899.64565881167448</v>
      </c>
      <c r="AG34" s="16">
        <v>0</v>
      </c>
      <c r="AH34" s="6"/>
      <c r="AI34" s="88">
        <v>0</v>
      </c>
      <c r="AJ34" s="88">
        <v>0</v>
      </c>
      <c r="AK34" s="16">
        <v>0</v>
      </c>
      <c r="AL34" s="89"/>
      <c r="AM34" s="16">
        <v>0</v>
      </c>
      <c r="AN34" s="89"/>
      <c r="AO34" s="16"/>
      <c r="AP34" s="16"/>
      <c r="AQ34" s="16">
        <v>0</v>
      </c>
      <c r="AR34" s="16"/>
      <c r="AS34" s="16">
        <v>0</v>
      </c>
      <c r="AT34" s="16"/>
      <c r="AU34" s="16">
        <v>0</v>
      </c>
      <c r="AV34" s="16"/>
      <c r="AW34" s="16">
        <v>0</v>
      </c>
      <c r="AX34" s="16"/>
      <c r="AY34" s="16">
        <v>0</v>
      </c>
      <c r="AZ34" s="16"/>
      <c r="BA34" s="16">
        <v>0</v>
      </c>
      <c r="BB34" s="16"/>
      <c r="BC34" s="16">
        <v>0</v>
      </c>
      <c r="BD34" s="16">
        <v>110631.94559999999</v>
      </c>
      <c r="BE34" s="16"/>
      <c r="BF34" s="16">
        <v>81164.639999999999</v>
      </c>
      <c r="BG34" s="16">
        <v>0</v>
      </c>
      <c r="BH34" s="16">
        <v>81164.639999999999</v>
      </c>
      <c r="BI34" s="16" t="e">
        <f>B34*#REF!</f>
        <v>#REF!</v>
      </c>
      <c r="BJ34" s="16">
        <v>15086.79</v>
      </c>
      <c r="BK34" s="16">
        <v>0</v>
      </c>
      <c r="BL34" s="16"/>
      <c r="BM34" s="16"/>
      <c r="BN34" s="16"/>
      <c r="BO34" s="16">
        <f t="shared" si="8"/>
        <v>15086.79</v>
      </c>
      <c r="BP34" s="16" t="e">
        <f>B34*#REF!</f>
        <v>#REF!</v>
      </c>
      <c r="BQ34" s="16">
        <v>2692.8</v>
      </c>
      <c r="BR34" s="16" t="e">
        <f>B34*#REF!</f>
        <v>#REF!</v>
      </c>
      <c r="BS34" s="16" t="e">
        <f t="shared" si="0"/>
        <v>#REF!</v>
      </c>
      <c r="BT34" s="16">
        <v>20</v>
      </c>
      <c r="BU34" s="41" t="e">
        <f t="shared" si="1"/>
        <v>#REF!</v>
      </c>
      <c r="BV34" s="16">
        <v>75291.666659247698</v>
      </c>
      <c r="BW34" s="16"/>
      <c r="BX34" s="16">
        <v>2529.6</v>
      </c>
      <c r="BY34" s="16"/>
      <c r="BZ34" s="16"/>
      <c r="CA34" s="16">
        <v>2529.6</v>
      </c>
      <c r="CB34" s="6">
        <v>0</v>
      </c>
      <c r="CC34" s="42">
        <v>0</v>
      </c>
      <c r="CD34" s="42">
        <v>0</v>
      </c>
      <c r="CE34" s="42">
        <v>0</v>
      </c>
      <c r="CF34" s="42">
        <v>0</v>
      </c>
      <c r="CG34" s="42">
        <v>0</v>
      </c>
      <c r="CH34" s="42"/>
      <c r="CI34" s="16">
        <f t="shared" si="9"/>
        <v>12318.258599999999</v>
      </c>
      <c r="CJ34" s="16">
        <f t="shared" si="10"/>
        <v>8212.1723999999995</v>
      </c>
      <c r="CK34" s="16">
        <v>20530.430999999997</v>
      </c>
      <c r="CL34" s="16"/>
      <c r="CM34" s="16"/>
      <c r="CN34" s="16">
        <f t="shared" si="11"/>
        <v>0</v>
      </c>
      <c r="CO34" s="16">
        <v>160230.57730237112</v>
      </c>
      <c r="CP34" s="16"/>
      <c r="CQ34" s="16" t="e">
        <f>O34+#REF!+AC34+AK34+AM34+AO34+AQ34+AU34+AS34+BD34+BH34+BS34+BW34+CA34+CB34+CC34+CE34+CF34+CK34+CN34+CO34</f>
        <v>#REF!</v>
      </c>
      <c r="CR34" s="16" t="e">
        <f>Q34+U34+AE34+BU34</f>
        <v>#REF!</v>
      </c>
      <c r="CS34" s="16">
        <v>643461.39881495852</v>
      </c>
      <c r="CT34" s="40">
        <f t="shared" si="12"/>
        <v>821217.24</v>
      </c>
      <c r="CU34" s="40">
        <f t="shared" si="13"/>
        <v>177755.84118504147</v>
      </c>
      <c r="CV34" s="40">
        <v>821217.24</v>
      </c>
      <c r="CW34" s="40"/>
      <c r="CX34" s="40"/>
      <c r="CY34" s="40"/>
      <c r="CZ34" s="40"/>
      <c r="DA34" s="40"/>
      <c r="DB34" s="40"/>
      <c r="DC34" s="40"/>
      <c r="DD34" s="40"/>
      <c r="DE34" s="40">
        <f t="shared" si="2"/>
        <v>953604.00999999989</v>
      </c>
      <c r="DF34" s="40">
        <v>132386.7699999999</v>
      </c>
      <c r="DG34" s="10"/>
      <c r="DH34" s="12"/>
      <c r="DI34" s="12"/>
      <c r="DJ34" s="12"/>
      <c r="DK34" s="12"/>
      <c r="DL34" s="12"/>
    </row>
    <row r="35" spans="1:116">
      <c r="A35" s="1" t="s">
        <v>32</v>
      </c>
      <c r="B35" s="16">
        <v>3572.9</v>
      </c>
      <c r="C35" s="16" t="e">
        <f>B35*#REF!</f>
        <v>#REF!</v>
      </c>
      <c r="D35" s="16"/>
      <c r="E35" s="16"/>
      <c r="F35" s="16">
        <v>2300</v>
      </c>
      <c r="G35" s="16"/>
      <c r="H35" s="16">
        <v>2300</v>
      </c>
      <c r="I35" s="16"/>
      <c r="J35" s="16">
        <v>3232.3392000000003</v>
      </c>
      <c r="K35" s="16">
        <v>0</v>
      </c>
      <c r="L35" s="16">
        <v>3232.3392000000003</v>
      </c>
      <c r="M35" s="16"/>
      <c r="N35" s="16" t="e">
        <f>B35*#REF!</f>
        <v>#REF!</v>
      </c>
      <c r="O35" s="16" t="e">
        <f t="shared" si="3"/>
        <v>#REF!</v>
      </c>
      <c r="P35" s="16">
        <v>20</v>
      </c>
      <c r="Q35" s="16" t="e">
        <f t="shared" si="4"/>
        <v>#REF!</v>
      </c>
      <c r="R35" s="16">
        <v>112867.79346095493</v>
      </c>
      <c r="S35" s="16">
        <v>6</v>
      </c>
      <c r="T35" s="6">
        <v>6</v>
      </c>
      <c r="U35" s="6" t="e">
        <f>T35*#REF!/100</f>
        <v>#REF!</v>
      </c>
      <c r="V35" s="6">
        <v>66147.504600369924</v>
      </c>
      <c r="W35" s="6">
        <v>12</v>
      </c>
      <c r="X35" s="16" t="e">
        <f>B35*#REF!</f>
        <v>#REF!</v>
      </c>
      <c r="Y35" s="88">
        <f t="shared" si="5"/>
        <v>6600</v>
      </c>
      <c r="Z35" s="40">
        <v>0</v>
      </c>
      <c r="AA35" s="16" t="e">
        <f>#REF!*B35</f>
        <v>#REF!</v>
      </c>
      <c r="AB35" s="16" t="e">
        <f>B35*#REF!</f>
        <v>#REF!</v>
      </c>
      <c r="AC35" s="16" t="e">
        <f t="shared" si="6"/>
        <v>#REF!</v>
      </c>
      <c r="AD35" s="40">
        <v>30</v>
      </c>
      <c r="AE35" s="16" t="e">
        <f t="shared" si="7"/>
        <v>#REF!</v>
      </c>
      <c r="AF35" s="16">
        <v>55295.947605598543</v>
      </c>
      <c r="AG35" s="16">
        <v>3</v>
      </c>
      <c r="AH35" s="6"/>
      <c r="AI35" s="88">
        <v>0</v>
      </c>
      <c r="AJ35" s="88">
        <v>0</v>
      </c>
      <c r="AK35" s="16">
        <v>0</v>
      </c>
      <c r="AL35" s="89">
        <v>12</v>
      </c>
      <c r="AM35" s="16">
        <v>10800</v>
      </c>
      <c r="AN35" s="89"/>
      <c r="AO35" s="16"/>
      <c r="AP35" s="16"/>
      <c r="AQ35" s="16">
        <v>0</v>
      </c>
      <c r="AR35" s="16"/>
      <c r="AS35" s="16">
        <v>0</v>
      </c>
      <c r="AT35" s="16">
        <v>1</v>
      </c>
      <c r="AU35" s="16">
        <v>600</v>
      </c>
      <c r="AV35" s="16"/>
      <c r="AW35" s="16">
        <v>0</v>
      </c>
      <c r="AX35" s="16"/>
      <c r="AY35" s="16">
        <v>0</v>
      </c>
      <c r="AZ35" s="16"/>
      <c r="BA35" s="16">
        <v>0</v>
      </c>
      <c r="BB35" s="16">
        <v>1</v>
      </c>
      <c r="BC35" s="16">
        <v>6000</v>
      </c>
      <c r="BD35" s="16">
        <v>109982.43696000001</v>
      </c>
      <c r="BE35" s="16"/>
      <c r="BF35" s="16">
        <v>80975.399999999994</v>
      </c>
      <c r="BG35" s="16">
        <v>0</v>
      </c>
      <c r="BH35" s="16">
        <v>80975.399999999994</v>
      </c>
      <c r="BI35" s="16" t="e">
        <f>B35*#REF!</f>
        <v>#REF!</v>
      </c>
      <c r="BJ35" s="16">
        <v>4640.7900000000009</v>
      </c>
      <c r="BK35" s="16">
        <v>0</v>
      </c>
      <c r="BL35" s="16"/>
      <c r="BM35" s="16"/>
      <c r="BN35" s="16"/>
      <c r="BO35" s="16">
        <f t="shared" si="8"/>
        <v>4640.7900000000009</v>
      </c>
      <c r="BP35" s="16" t="e">
        <f>B35*#REF!</f>
        <v>#REF!</v>
      </c>
      <c r="BQ35" s="16">
        <v>2692.8</v>
      </c>
      <c r="BR35" s="16" t="e">
        <f>B35*#REF!</f>
        <v>#REF!</v>
      </c>
      <c r="BS35" s="16" t="e">
        <f t="shared" ref="BS35:BS62" si="15">BI35+BP35+BR35+BQ35+BO35</f>
        <v>#REF!</v>
      </c>
      <c r="BT35" s="16">
        <v>30</v>
      </c>
      <c r="BU35" s="41" t="e">
        <f t="shared" si="1"/>
        <v>#REF!</v>
      </c>
      <c r="BV35" s="16">
        <v>67643.003638776194</v>
      </c>
      <c r="BW35" s="16"/>
      <c r="BX35" s="16">
        <v>2491.1999999999998</v>
      </c>
      <c r="BY35" s="16"/>
      <c r="BZ35" s="16"/>
      <c r="CA35" s="16">
        <v>2491.1999999999998</v>
      </c>
      <c r="CB35" s="6">
        <v>0</v>
      </c>
      <c r="CC35" s="42">
        <v>65477.760000000002</v>
      </c>
      <c r="CD35" s="42">
        <v>0</v>
      </c>
      <c r="CE35" s="42">
        <v>0</v>
      </c>
      <c r="CF35" s="42">
        <v>0</v>
      </c>
      <c r="CG35" s="42">
        <v>0</v>
      </c>
      <c r="CH35" s="42"/>
      <c r="CI35" s="16">
        <f t="shared" si="9"/>
        <v>12158.8236</v>
      </c>
      <c r="CJ35" s="16">
        <f t="shared" si="10"/>
        <v>8105.8824000000004</v>
      </c>
      <c r="CK35" s="16">
        <v>20264.705999999998</v>
      </c>
      <c r="CL35" s="16"/>
      <c r="CM35" s="16"/>
      <c r="CN35" s="16">
        <f t="shared" si="11"/>
        <v>0</v>
      </c>
      <c r="CO35" s="16">
        <v>159289.88025699547</v>
      </c>
      <c r="CP35" s="16"/>
      <c r="CQ35" s="16" t="e">
        <f>O35+#REF!+AC35+AK35+AM35+AO35+AQ35+AU35+AS35+BD35+BH35+BS35+BW35+CA35+CB35+CC35+CE35+CF35+CK35+CN35+CO35</f>
        <v>#REF!</v>
      </c>
      <c r="CR35" s="16" t="e">
        <f>Q35+U35+AE35+BU35</f>
        <v>#REF!</v>
      </c>
      <c r="CS35" s="16">
        <v>751835.63252269512</v>
      </c>
      <c r="CT35" s="40">
        <f t="shared" si="12"/>
        <v>810588.24</v>
      </c>
      <c r="CU35" s="40">
        <f t="shared" si="13"/>
        <v>58752.607477304875</v>
      </c>
      <c r="CV35" s="40">
        <v>810588.24</v>
      </c>
      <c r="CW35" s="40"/>
      <c r="CX35" s="40"/>
      <c r="CY35" s="40"/>
      <c r="CZ35" s="40"/>
      <c r="DA35" s="40"/>
      <c r="DB35" s="40"/>
      <c r="DC35" s="40"/>
      <c r="DD35" s="40"/>
      <c r="DE35" s="40">
        <f t="shared" ref="DE35:DE62" si="16">DF35+CT35-DB35</f>
        <v>853101.64</v>
      </c>
      <c r="DF35" s="40">
        <v>42513.400000000023</v>
      </c>
      <c r="DG35" s="10"/>
      <c r="DH35" s="12"/>
      <c r="DI35" s="12"/>
      <c r="DJ35" s="12"/>
      <c r="DK35" s="12"/>
      <c r="DL35" s="12"/>
    </row>
    <row r="36" spans="1:116">
      <c r="A36" s="1" t="s">
        <v>33</v>
      </c>
      <c r="B36" s="16">
        <v>16262.3</v>
      </c>
      <c r="C36" s="16" t="e">
        <f>B36*#REF!</f>
        <v>#REF!</v>
      </c>
      <c r="D36" s="16">
        <v>11750</v>
      </c>
      <c r="E36" s="16"/>
      <c r="F36" s="16">
        <v>5300</v>
      </c>
      <c r="G36" s="16">
        <f>5400*12</f>
        <v>64800</v>
      </c>
      <c r="H36" s="16">
        <v>81850</v>
      </c>
      <c r="I36" s="16"/>
      <c r="J36" s="16">
        <v>48422.015999999996</v>
      </c>
      <c r="K36" s="16">
        <v>2527.5023999999999</v>
      </c>
      <c r="L36" s="16">
        <v>50949.518399999994</v>
      </c>
      <c r="M36" s="16"/>
      <c r="N36" s="16" t="e">
        <f>B36*#REF!</f>
        <v>#REF!</v>
      </c>
      <c r="O36" s="16" t="e">
        <f t="shared" si="3"/>
        <v>#REF!</v>
      </c>
      <c r="P36" s="16">
        <v>30</v>
      </c>
      <c r="Q36" s="16" t="e">
        <f>O36*P36/100</f>
        <v>#REF!</v>
      </c>
      <c r="R36" s="16">
        <v>696440.28719202545</v>
      </c>
      <c r="S36" s="16">
        <v>3</v>
      </c>
      <c r="T36" s="6">
        <v>10</v>
      </c>
      <c r="U36" s="6" t="e">
        <f>T36*#REF!/100</f>
        <v>#REF!</v>
      </c>
      <c r="V36" s="6">
        <v>312436.23262242321</v>
      </c>
      <c r="W36" s="6">
        <v>12</v>
      </c>
      <c r="X36" s="16">
        <v>0</v>
      </c>
      <c r="Y36" s="88">
        <f t="shared" si="5"/>
        <v>0</v>
      </c>
      <c r="Z36" s="40">
        <v>0</v>
      </c>
      <c r="AA36" s="16" t="e">
        <f>#REF!*B36</f>
        <v>#REF!</v>
      </c>
      <c r="AB36" s="16" t="e">
        <f>B36*#REF!</f>
        <v>#REF!</v>
      </c>
      <c r="AC36" s="16" t="e">
        <f t="shared" si="6"/>
        <v>#REF!</v>
      </c>
      <c r="AD36" s="40">
        <v>30</v>
      </c>
      <c r="AE36" s="16" t="e">
        <f t="shared" si="7"/>
        <v>#REF!</v>
      </c>
      <c r="AF36" s="16">
        <v>4070.758930799414</v>
      </c>
      <c r="AG36" s="16">
        <v>1</v>
      </c>
      <c r="AH36" s="6"/>
      <c r="AI36" s="88">
        <v>0</v>
      </c>
      <c r="AJ36" s="88">
        <v>0</v>
      </c>
      <c r="AK36" s="16">
        <v>0</v>
      </c>
      <c r="AL36" s="89"/>
      <c r="AM36" s="16">
        <v>0</v>
      </c>
      <c r="AN36" s="89"/>
      <c r="AO36" s="16"/>
      <c r="AP36" s="16"/>
      <c r="AQ36" s="16">
        <v>0</v>
      </c>
      <c r="AR36" s="16"/>
      <c r="AS36" s="16">
        <v>0</v>
      </c>
      <c r="AT36" s="16"/>
      <c r="AU36" s="16">
        <v>0</v>
      </c>
      <c r="AV36" s="16"/>
      <c r="AW36" s="16">
        <v>0</v>
      </c>
      <c r="AX36" s="16">
        <v>26</v>
      </c>
      <c r="AY36" s="16">
        <v>36400</v>
      </c>
      <c r="AZ36" s="16"/>
      <c r="BA36" s="16">
        <v>0</v>
      </c>
      <c r="BB36" s="16"/>
      <c r="BC36" s="16">
        <v>0</v>
      </c>
      <c r="BD36" s="16">
        <v>500592.62351999991</v>
      </c>
      <c r="BE36" s="16"/>
      <c r="BF36" s="16">
        <v>326186.15999999997</v>
      </c>
      <c r="BG36" s="16">
        <v>0</v>
      </c>
      <c r="BH36" s="16">
        <v>326186.15999999997</v>
      </c>
      <c r="BI36" s="16" t="e">
        <f>B36*#REF!</f>
        <v>#REF!</v>
      </c>
      <c r="BJ36" s="16">
        <v>70929.45</v>
      </c>
      <c r="BK36" s="16">
        <v>0</v>
      </c>
      <c r="BL36" s="16"/>
      <c r="BM36" s="16"/>
      <c r="BN36" s="16"/>
      <c r="BO36" s="16">
        <f t="shared" si="8"/>
        <v>70929.45</v>
      </c>
      <c r="BP36" s="16" t="e">
        <f>B36*#REF!</f>
        <v>#REF!</v>
      </c>
      <c r="BQ36" s="16">
        <v>10726.32</v>
      </c>
      <c r="BR36" s="16" t="e">
        <f>B36*#REF!</f>
        <v>#REF!</v>
      </c>
      <c r="BS36" s="16" t="e">
        <f t="shared" si="15"/>
        <v>#REF!</v>
      </c>
      <c r="BT36" s="16">
        <v>30</v>
      </c>
      <c r="BU36" s="41" t="e">
        <f t="shared" si="1"/>
        <v>#REF!</v>
      </c>
      <c r="BV36" s="16">
        <v>370641.14194174763</v>
      </c>
      <c r="BW36" s="16"/>
      <c r="BX36" s="16">
        <v>10065.6</v>
      </c>
      <c r="BY36" s="16"/>
      <c r="BZ36" s="16"/>
      <c r="CA36" s="16">
        <v>10065.6</v>
      </c>
      <c r="CB36" s="6">
        <v>0</v>
      </c>
      <c r="CC36" s="42">
        <v>0</v>
      </c>
      <c r="CD36" s="42">
        <v>0</v>
      </c>
      <c r="CE36" s="42">
        <v>0</v>
      </c>
      <c r="CF36" s="42">
        <v>0</v>
      </c>
      <c r="CG36" s="42">
        <v>0</v>
      </c>
      <c r="CH36" s="42">
        <v>239.38</v>
      </c>
      <c r="CI36" s="16">
        <f t="shared" si="9"/>
        <v>49641.7428</v>
      </c>
      <c r="CJ36" s="16">
        <f t="shared" si="10"/>
        <v>33094.495199999998</v>
      </c>
      <c r="CK36" s="16">
        <v>82975.617999999988</v>
      </c>
      <c r="CL36" s="16"/>
      <c r="CM36" s="16"/>
      <c r="CN36" s="16">
        <f t="shared" si="11"/>
        <v>0</v>
      </c>
      <c r="CO36" s="16">
        <v>725018.84175413183</v>
      </c>
      <c r="CP36" s="16"/>
      <c r="CQ36" s="16" t="e">
        <f>O36+#REF!+AC36+AK36+AM36+AO36+AQ36+AU36+AS36+BD36+BH36+BS36+BW36+CA36+CB36+CC36+CE36+CF36+CK36+CN36+CO36</f>
        <v>#REF!</v>
      </c>
      <c r="CR36" s="16" t="e">
        <f>Q36+U36+AE36+BU36</f>
        <v>#REF!</v>
      </c>
      <c r="CS36" s="16">
        <v>3028427.2639611275</v>
      </c>
      <c r="CT36" s="40">
        <f t="shared" si="12"/>
        <v>3602010.84</v>
      </c>
      <c r="CU36" s="40">
        <f t="shared" si="13"/>
        <v>573583.57603887236</v>
      </c>
      <c r="CV36" s="40">
        <v>3309449.52</v>
      </c>
      <c r="CW36" s="40">
        <v>292561.32</v>
      </c>
      <c r="CX36" s="40"/>
      <c r="CY36" s="40"/>
      <c r="CZ36" s="40"/>
      <c r="DA36" s="40"/>
      <c r="DB36" s="40"/>
      <c r="DC36" s="40"/>
      <c r="DD36" s="40"/>
      <c r="DE36" s="40">
        <f t="shared" si="16"/>
        <v>3935931.97</v>
      </c>
      <c r="DF36" s="40">
        <v>333921.13000000035</v>
      </c>
      <c r="DG36" s="10"/>
      <c r="DH36" s="12"/>
      <c r="DI36" s="12"/>
      <c r="DJ36" s="12"/>
      <c r="DK36" s="12"/>
      <c r="DL36" s="12"/>
    </row>
    <row r="37" spans="1:116">
      <c r="A37" s="1" t="s">
        <v>34</v>
      </c>
      <c r="B37" s="16">
        <v>6184.5</v>
      </c>
      <c r="C37" s="16" t="e">
        <f>B37*#REF!</f>
        <v>#REF!</v>
      </c>
      <c r="D37" s="16">
        <v>10800</v>
      </c>
      <c r="E37" s="16"/>
      <c r="F37" s="16">
        <v>2125</v>
      </c>
      <c r="G37" s="16"/>
      <c r="H37" s="16">
        <v>12925</v>
      </c>
      <c r="I37" s="16"/>
      <c r="J37" s="16">
        <v>20197.785599999999</v>
      </c>
      <c r="K37" s="16">
        <v>705.50879999999995</v>
      </c>
      <c r="L37" s="16">
        <v>20903.294399999999</v>
      </c>
      <c r="M37" s="16"/>
      <c r="N37" s="16" t="e">
        <f>B37*#REF!</f>
        <v>#REF!</v>
      </c>
      <c r="O37" s="16" t="e">
        <f t="shared" si="3"/>
        <v>#REF!</v>
      </c>
      <c r="P37" s="16">
        <v>30</v>
      </c>
      <c r="Q37" s="16" t="e">
        <f t="shared" si="4"/>
        <v>#REF!</v>
      </c>
      <c r="R37" s="16">
        <v>243176.57291762525</v>
      </c>
      <c r="S37" s="16">
        <v>4</v>
      </c>
      <c r="T37" s="6">
        <v>10</v>
      </c>
      <c r="U37" s="6" t="e">
        <f>T37*#REF!/100</f>
        <v>#REF!</v>
      </c>
      <c r="V37" s="6">
        <v>118818.48697007044</v>
      </c>
      <c r="W37" s="6">
        <v>12</v>
      </c>
      <c r="X37" s="16" t="e">
        <f>B37*#REF!</f>
        <v>#REF!</v>
      </c>
      <c r="Y37" s="88">
        <f t="shared" si="5"/>
        <v>864000</v>
      </c>
      <c r="Z37" s="40">
        <v>0</v>
      </c>
      <c r="AA37" s="16" t="e">
        <f>#REF!*B37</f>
        <v>#REF!</v>
      </c>
      <c r="AB37" s="16" t="e">
        <f>B37*#REF!</f>
        <v>#REF!</v>
      </c>
      <c r="AC37" s="16" t="e">
        <f t="shared" si="6"/>
        <v>#REF!</v>
      </c>
      <c r="AD37" s="40">
        <v>20</v>
      </c>
      <c r="AE37" s="16" t="e">
        <f t="shared" si="7"/>
        <v>#REF!</v>
      </c>
      <c r="AF37" s="16">
        <v>1111442.6052442186</v>
      </c>
      <c r="AG37" s="16">
        <v>2</v>
      </c>
      <c r="AH37" s="6"/>
      <c r="AI37" s="88">
        <v>0</v>
      </c>
      <c r="AJ37" s="88">
        <v>0</v>
      </c>
      <c r="AK37" s="16">
        <v>0</v>
      </c>
      <c r="AL37" s="89">
        <v>17</v>
      </c>
      <c r="AM37" s="16">
        <v>15300</v>
      </c>
      <c r="AN37" s="89">
        <v>6</v>
      </c>
      <c r="AO37" s="16">
        <v>864000</v>
      </c>
      <c r="AP37" s="16"/>
      <c r="AQ37" s="16">
        <v>0</v>
      </c>
      <c r="AR37" s="16"/>
      <c r="AS37" s="16">
        <v>0</v>
      </c>
      <c r="AT37" s="16"/>
      <c r="AU37" s="16">
        <v>0</v>
      </c>
      <c r="AV37" s="16"/>
      <c r="AW37" s="16">
        <v>0</v>
      </c>
      <c r="AX37" s="16"/>
      <c r="AY37" s="16">
        <v>0</v>
      </c>
      <c r="AZ37" s="16"/>
      <c r="BA37" s="16">
        <v>0</v>
      </c>
      <c r="BB37" s="16"/>
      <c r="BC37" s="16">
        <v>0</v>
      </c>
      <c r="BD37" s="16">
        <v>190373.75280000002</v>
      </c>
      <c r="BE37" s="16"/>
      <c r="BF37" s="16">
        <v>136390.07999999999</v>
      </c>
      <c r="BG37" s="16">
        <v>0</v>
      </c>
      <c r="BH37" s="16">
        <v>136390.07999999999</v>
      </c>
      <c r="BI37" s="16" t="e">
        <f>B37*#REF!</f>
        <v>#REF!</v>
      </c>
      <c r="BJ37" s="16">
        <v>122406.03</v>
      </c>
      <c r="BK37" s="16">
        <v>0</v>
      </c>
      <c r="BL37" s="16"/>
      <c r="BM37" s="16"/>
      <c r="BN37" s="16"/>
      <c r="BO37" s="16">
        <f t="shared" si="8"/>
        <v>122406.03</v>
      </c>
      <c r="BP37" s="16" t="e">
        <f>B37*#REF!</f>
        <v>#REF!</v>
      </c>
      <c r="BQ37" s="16">
        <v>5026.5599999999995</v>
      </c>
      <c r="BR37" s="16" t="e">
        <f>B37*#REF!</f>
        <v>#REF!</v>
      </c>
      <c r="BS37" s="16" t="e">
        <f t="shared" si="15"/>
        <v>#REF!</v>
      </c>
      <c r="BT37" s="16">
        <v>30</v>
      </c>
      <c r="BU37" s="41" t="e">
        <f t="shared" si="1"/>
        <v>#REF!</v>
      </c>
      <c r="BV37" s="16">
        <v>266246.54020454292</v>
      </c>
      <c r="BW37" s="16"/>
      <c r="BX37" s="16">
        <v>3388.8</v>
      </c>
      <c r="BY37" s="16"/>
      <c r="BZ37" s="16"/>
      <c r="CA37" s="16">
        <v>3388.8</v>
      </c>
      <c r="CB37" s="6">
        <v>0</v>
      </c>
      <c r="CC37" s="42">
        <v>0</v>
      </c>
      <c r="CD37" s="42">
        <v>0</v>
      </c>
      <c r="CE37" s="42">
        <v>0</v>
      </c>
      <c r="CF37" s="42">
        <v>0</v>
      </c>
      <c r="CG37" s="42">
        <v>0</v>
      </c>
      <c r="CH37" s="42"/>
      <c r="CI37" s="16">
        <f t="shared" si="9"/>
        <v>20060.0478</v>
      </c>
      <c r="CJ37" s="16">
        <f t="shared" si="10"/>
        <v>13373.3652</v>
      </c>
      <c r="CK37" s="16">
        <v>33433.413</v>
      </c>
      <c r="CL37" s="16"/>
      <c r="CM37" s="16"/>
      <c r="CN37" s="16">
        <f t="shared" si="11"/>
        <v>0</v>
      </c>
      <c r="CO37" s="16">
        <v>275722.31645145081</v>
      </c>
      <c r="CP37" s="16"/>
      <c r="CQ37" s="16" t="e">
        <f>O37+#REF!+AC37+AK37+AM37+AO37+AQ37+AU37+AS37+BD37+BH37+BS37+BW37+CA37+CB37+CC37+CE37+CF37+CK37+CN37+CO37</f>
        <v>#REF!</v>
      </c>
      <c r="CR37" s="16" t="e">
        <f>Q37+U37+AE37+BU37</f>
        <v>#REF!</v>
      </c>
      <c r="CS37" s="16">
        <v>3258292.5675879074</v>
      </c>
      <c r="CT37" s="40">
        <f t="shared" si="12"/>
        <v>1337336.52</v>
      </c>
      <c r="CU37" s="40">
        <f t="shared" si="13"/>
        <v>-1920956.0475879074</v>
      </c>
      <c r="CV37" s="40">
        <v>1337336.52</v>
      </c>
      <c r="CW37" s="40"/>
      <c r="CX37" s="40"/>
      <c r="CY37" s="40"/>
      <c r="CZ37" s="40"/>
      <c r="DA37" s="40"/>
      <c r="DB37" s="40"/>
      <c r="DC37" s="40"/>
      <c r="DD37" s="40"/>
      <c r="DE37" s="40">
        <f t="shared" si="16"/>
        <v>1394798.72</v>
      </c>
      <c r="DF37" s="40">
        <v>57462.199999999953</v>
      </c>
      <c r="DG37" s="10"/>
      <c r="DH37" s="12"/>
      <c r="DI37" s="12"/>
      <c r="DJ37" s="12"/>
      <c r="DK37" s="12"/>
      <c r="DL37" s="12"/>
    </row>
    <row r="38" spans="1:116">
      <c r="A38" s="1" t="s">
        <v>35</v>
      </c>
      <c r="B38" s="16">
        <v>4570.5</v>
      </c>
      <c r="C38" s="16" t="e">
        <f>B38*#REF!</f>
        <v>#REF!</v>
      </c>
      <c r="D38" s="16">
        <v>52460</v>
      </c>
      <c r="E38" s="16"/>
      <c r="F38" s="16">
        <v>1730</v>
      </c>
      <c r="G38" s="16"/>
      <c r="H38" s="16">
        <v>54190</v>
      </c>
      <c r="I38" s="16"/>
      <c r="J38" s="16">
        <v>14417.395200000001</v>
      </c>
      <c r="K38" s="16">
        <v>630.16319999999996</v>
      </c>
      <c r="L38" s="16">
        <v>15047.558400000002</v>
      </c>
      <c r="M38" s="16"/>
      <c r="N38" s="16" t="e">
        <f>B38*#REF!</f>
        <v>#REF!</v>
      </c>
      <c r="O38" s="16" t="e">
        <f t="shared" si="3"/>
        <v>#REF!</v>
      </c>
      <c r="P38" s="16">
        <v>20</v>
      </c>
      <c r="Q38" s="16" t="e">
        <f t="shared" si="4"/>
        <v>#REF!</v>
      </c>
      <c r="R38" s="16">
        <v>218974.56668974966</v>
      </c>
      <c r="S38" s="16">
        <v>5</v>
      </c>
      <c r="T38" s="6">
        <v>10</v>
      </c>
      <c r="U38" s="6" t="e">
        <f>T38*#REF!/100</f>
        <v>#REF!</v>
      </c>
      <c r="V38" s="6">
        <v>87809.830171672234</v>
      </c>
      <c r="W38" s="6">
        <v>12</v>
      </c>
      <c r="X38" s="16">
        <v>0</v>
      </c>
      <c r="Y38" s="88">
        <f t="shared" si="5"/>
        <v>0</v>
      </c>
      <c r="Z38" s="40">
        <v>0</v>
      </c>
      <c r="AA38" s="16" t="e">
        <f>#REF!*B38</f>
        <v>#REF!</v>
      </c>
      <c r="AB38" s="16" t="e">
        <f>B38*#REF!</f>
        <v>#REF!</v>
      </c>
      <c r="AC38" s="16" t="e">
        <f t="shared" si="6"/>
        <v>#REF!</v>
      </c>
      <c r="AD38" s="40">
        <v>20</v>
      </c>
      <c r="AE38" s="16" t="e">
        <f t="shared" si="7"/>
        <v>#REF!</v>
      </c>
      <c r="AF38" s="16">
        <v>1056.0756346728542</v>
      </c>
      <c r="AG38" s="16">
        <v>1</v>
      </c>
      <c r="AH38" s="6"/>
      <c r="AI38" s="88">
        <v>0</v>
      </c>
      <c r="AJ38" s="88">
        <v>0</v>
      </c>
      <c r="AK38" s="16">
        <v>0</v>
      </c>
      <c r="AL38" s="89">
        <v>9</v>
      </c>
      <c r="AM38" s="16">
        <v>8100</v>
      </c>
      <c r="AN38" s="89"/>
      <c r="AO38" s="16"/>
      <c r="AP38" s="16"/>
      <c r="AQ38" s="16">
        <v>0</v>
      </c>
      <c r="AR38" s="16"/>
      <c r="AS38" s="16">
        <v>0</v>
      </c>
      <c r="AT38" s="16"/>
      <c r="AU38" s="16">
        <v>0</v>
      </c>
      <c r="AV38" s="16"/>
      <c r="AW38" s="16">
        <v>0</v>
      </c>
      <c r="AX38" s="16"/>
      <c r="AY38" s="16">
        <v>0</v>
      </c>
      <c r="AZ38" s="16"/>
      <c r="BA38" s="16">
        <v>0</v>
      </c>
      <c r="BB38" s="16"/>
      <c r="BC38" s="16">
        <v>0</v>
      </c>
      <c r="BD38" s="16">
        <v>140690.95920000001</v>
      </c>
      <c r="BE38" s="16"/>
      <c r="BF38" s="16">
        <v>100855.92</v>
      </c>
      <c r="BG38" s="16">
        <v>0</v>
      </c>
      <c r="BH38" s="16">
        <v>100855.92</v>
      </c>
      <c r="BI38" s="16" t="e">
        <f>B38*#REF!</f>
        <v>#REF!</v>
      </c>
      <c r="BJ38" s="16">
        <v>7988.28</v>
      </c>
      <c r="BK38" s="16">
        <v>0</v>
      </c>
      <c r="BL38" s="16"/>
      <c r="BM38" s="16"/>
      <c r="BN38" s="16"/>
      <c r="BO38" s="16">
        <f t="shared" si="8"/>
        <v>7988.28</v>
      </c>
      <c r="BP38" s="16" t="e">
        <f>B38*#REF!</f>
        <v>#REF!</v>
      </c>
      <c r="BQ38" s="16">
        <v>3949.44</v>
      </c>
      <c r="BR38" s="16" t="e">
        <f>B38*#REF!</f>
        <v>#REF!</v>
      </c>
      <c r="BS38" s="16" t="e">
        <f t="shared" si="15"/>
        <v>#REF!</v>
      </c>
      <c r="BT38" s="16">
        <v>20</v>
      </c>
      <c r="BU38" s="41" t="e">
        <f t="shared" si="1"/>
        <v>#REF!</v>
      </c>
      <c r="BV38" s="16">
        <v>82941.464097966498</v>
      </c>
      <c r="BW38" s="16"/>
      <c r="BX38" s="16">
        <v>2546.4</v>
      </c>
      <c r="BY38" s="16"/>
      <c r="BZ38" s="16"/>
      <c r="CA38" s="16">
        <v>2546.4</v>
      </c>
      <c r="CB38" s="6">
        <v>0</v>
      </c>
      <c r="CC38" s="42">
        <v>68318.039999999994</v>
      </c>
      <c r="CD38" s="42">
        <v>0</v>
      </c>
      <c r="CE38" s="42">
        <v>0</v>
      </c>
      <c r="CF38" s="42">
        <v>0</v>
      </c>
      <c r="CG38" s="42">
        <v>0</v>
      </c>
      <c r="CH38" s="42"/>
      <c r="CI38" s="16">
        <f t="shared" si="9"/>
        <v>15468.5394</v>
      </c>
      <c r="CJ38" s="16">
        <f t="shared" si="10"/>
        <v>10312.3596</v>
      </c>
      <c r="CK38" s="16">
        <v>25780.898999999998</v>
      </c>
      <c r="CL38" s="16"/>
      <c r="CM38" s="16"/>
      <c r="CN38" s="16">
        <f t="shared" si="11"/>
        <v>0</v>
      </c>
      <c r="CO38" s="16">
        <v>203765.67989996861</v>
      </c>
      <c r="CP38" s="16"/>
      <c r="CQ38" s="16" t="e">
        <f>O38+#REF!+AC38+AK38+AM38+AO38+AQ38+AU38+AS38+BD38+BH38+BS38+BW38+CA38+CB38+CC38+CE38+CF38+CK38+CN38+CO38</f>
        <v>#REF!</v>
      </c>
      <c r="CR38" s="16" t="e">
        <f>Q38+U38+AE38+BU38</f>
        <v>#REF!</v>
      </c>
      <c r="CS38" s="16">
        <v>940839.83469403</v>
      </c>
      <c r="CT38" s="40">
        <f t="shared" si="12"/>
        <v>1060604.6399999999</v>
      </c>
      <c r="CU38" s="40">
        <f t="shared" si="13"/>
        <v>119764.8053059699</v>
      </c>
      <c r="CV38" s="40">
        <v>1031235.96</v>
      </c>
      <c r="CW38" s="40">
        <v>29368.68</v>
      </c>
      <c r="CX38" s="40"/>
      <c r="CY38" s="40"/>
      <c r="CZ38" s="40"/>
      <c r="DA38" s="40"/>
      <c r="DB38" s="40"/>
      <c r="DC38" s="40"/>
      <c r="DD38" s="40"/>
      <c r="DE38" s="40">
        <f t="shared" si="16"/>
        <v>1160121.0500000003</v>
      </c>
      <c r="DF38" s="40">
        <v>99516.410000000265</v>
      </c>
      <c r="DG38" s="10"/>
      <c r="DH38" s="12"/>
      <c r="DI38" s="12"/>
      <c r="DJ38" s="12"/>
      <c r="DK38" s="12"/>
      <c r="DL38" s="12"/>
    </row>
    <row r="39" spans="1:116">
      <c r="A39" s="1" t="s">
        <v>36</v>
      </c>
      <c r="B39" s="16">
        <v>8206.6</v>
      </c>
      <c r="C39" s="16" t="e">
        <f>B39*#REF!</f>
        <v>#REF!</v>
      </c>
      <c r="D39" s="16">
        <v>57560</v>
      </c>
      <c r="E39" s="16"/>
      <c r="F39" s="16">
        <v>2195</v>
      </c>
      <c r="G39" s="16"/>
      <c r="H39" s="16">
        <v>59755</v>
      </c>
      <c r="I39" s="16"/>
      <c r="J39" s="16">
        <v>24127.488000000001</v>
      </c>
      <c r="K39" s="16">
        <v>958.94399999999996</v>
      </c>
      <c r="L39" s="16">
        <v>25086.432000000001</v>
      </c>
      <c r="M39" s="16"/>
      <c r="N39" s="16" t="e">
        <f>B39*#REF!</f>
        <v>#REF!</v>
      </c>
      <c r="O39" s="16" t="e">
        <f t="shared" si="3"/>
        <v>#REF!</v>
      </c>
      <c r="P39" s="16">
        <v>30</v>
      </c>
      <c r="Q39" s="16" t="e">
        <f t="shared" si="4"/>
        <v>#REF!</v>
      </c>
      <c r="R39" s="16">
        <v>374624.5266878538</v>
      </c>
      <c r="S39" s="16">
        <v>5</v>
      </c>
      <c r="T39" s="6">
        <v>10</v>
      </c>
      <c r="U39" s="6" t="e">
        <f>T39*#REF!/100</f>
        <v>#REF!</v>
      </c>
      <c r="V39" s="6">
        <v>157667.6845611739</v>
      </c>
      <c r="W39" s="6">
        <v>12</v>
      </c>
      <c r="X39" s="16" t="e">
        <f>B39*#REF!</f>
        <v>#REF!</v>
      </c>
      <c r="Y39" s="88">
        <f t="shared" si="5"/>
        <v>18000</v>
      </c>
      <c r="Z39" s="40">
        <v>0</v>
      </c>
      <c r="AA39" s="16" t="e">
        <f>#REF!*B39</f>
        <v>#REF!</v>
      </c>
      <c r="AB39" s="16" t="e">
        <f>B39*#REF!</f>
        <v>#REF!</v>
      </c>
      <c r="AC39" s="16" t="e">
        <f t="shared" si="6"/>
        <v>#REF!</v>
      </c>
      <c r="AD39" s="40">
        <v>30</v>
      </c>
      <c r="AE39" s="16" t="e">
        <f t="shared" si="7"/>
        <v>#REF!</v>
      </c>
      <c r="AF39" s="16">
        <v>130701.9383750189</v>
      </c>
      <c r="AG39" s="16">
        <v>3</v>
      </c>
      <c r="AH39" s="6"/>
      <c r="AI39" s="88">
        <v>0</v>
      </c>
      <c r="AJ39" s="88">
        <v>0</v>
      </c>
      <c r="AK39" s="16">
        <v>0</v>
      </c>
      <c r="AL39" s="89"/>
      <c r="AM39" s="16">
        <v>0</v>
      </c>
      <c r="AN39" s="89"/>
      <c r="AO39" s="16"/>
      <c r="AP39" s="16"/>
      <c r="AQ39" s="16">
        <v>0</v>
      </c>
      <c r="AR39" s="16"/>
      <c r="AS39" s="16">
        <v>0</v>
      </c>
      <c r="AT39" s="16"/>
      <c r="AU39" s="16">
        <v>0</v>
      </c>
      <c r="AV39" s="16"/>
      <c r="AW39" s="16">
        <v>0</v>
      </c>
      <c r="AX39" s="16"/>
      <c r="AY39" s="16">
        <v>0</v>
      </c>
      <c r="AZ39" s="16"/>
      <c r="BA39" s="16">
        <v>0</v>
      </c>
      <c r="BB39" s="16">
        <v>3</v>
      </c>
      <c r="BC39" s="16">
        <v>18000</v>
      </c>
      <c r="BD39" s="16">
        <v>252618.84384000005</v>
      </c>
      <c r="BE39" s="16"/>
      <c r="BF39" s="16">
        <v>172885.08</v>
      </c>
      <c r="BG39" s="16">
        <v>0</v>
      </c>
      <c r="BH39" s="16">
        <v>172885.08</v>
      </c>
      <c r="BI39" s="16" t="e">
        <f>B39*#REF!</f>
        <v>#REF!</v>
      </c>
      <c r="BJ39" s="16">
        <v>11273.16</v>
      </c>
      <c r="BK39" s="16">
        <v>0</v>
      </c>
      <c r="BL39" s="16"/>
      <c r="BM39" s="16"/>
      <c r="BN39" s="16"/>
      <c r="BO39" s="16">
        <f t="shared" si="8"/>
        <v>11273.16</v>
      </c>
      <c r="BP39" s="16" t="e">
        <f>B39*#REF!</f>
        <v>#REF!</v>
      </c>
      <c r="BQ39" s="16">
        <v>7001.2800000000007</v>
      </c>
      <c r="BR39" s="16" t="e">
        <f>B39*#REF!</f>
        <v>#REF!</v>
      </c>
      <c r="BS39" s="16" t="e">
        <f t="shared" si="15"/>
        <v>#REF!</v>
      </c>
      <c r="BT39" s="16">
        <v>30</v>
      </c>
      <c r="BU39" s="41" t="e">
        <f t="shared" si="1"/>
        <v>#REF!</v>
      </c>
      <c r="BV39" s="16">
        <v>157228.20474644704</v>
      </c>
      <c r="BW39" s="16"/>
      <c r="BX39" s="16">
        <v>5587.2</v>
      </c>
      <c r="BY39" s="16"/>
      <c r="BZ39" s="16"/>
      <c r="CA39" s="16">
        <v>5587.2</v>
      </c>
      <c r="CB39" s="6">
        <v>0</v>
      </c>
      <c r="CC39" s="42">
        <v>0</v>
      </c>
      <c r="CD39" s="42">
        <v>0</v>
      </c>
      <c r="CE39" s="42">
        <v>0</v>
      </c>
      <c r="CF39" s="42">
        <v>0</v>
      </c>
      <c r="CG39" s="42">
        <v>0</v>
      </c>
      <c r="CH39" s="42"/>
      <c r="CI39" s="16">
        <f t="shared" si="9"/>
        <v>25998.278399999999</v>
      </c>
      <c r="CJ39" s="16">
        <f t="shared" si="10"/>
        <v>17332.185600000001</v>
      </c>
      <c r="CK39" s="16">
        <v>43330.464</v>
      </c>
      <c r="CL39" s="16"/>
      <c r="CM39" s="16"/>
      <c r="CN39" s="16">
        <f t="shared" si="11"/>
        <v>0</v>
      </c>
      <c r="CO39" s="16">
        <v>365873.19301325508</v>
      </c>
      <c r="CP39" s="16"/>
      <c r="CQ39" s="16" t="e">
        <f>O39+#REF!+AC39+AK39+AM39+AO39+AQ39+AU39+AS39+BD39+BH39+BS39+BW39+CA39+CB39+CC39+CE39+CF39+CK39+CN39+CO39</f>
        <v>#REF!</v>
      </c>
      <c r="CR39" s="16" t="e">
        <f>Q39+U39+AE39+BU39</f>
        <v>#REF!</v>
      </c>
      <c r="CS39" s="16">
        <v>1660517.1352237486</v>
      </c>
      <c r="CT39" s="40">
        <f t="shared" si="12"/>
        <v>1782059.28</v>
      </c>
      <c r="CU39" s="40">
        <f t="shared" si="13"/>
        <v>121542.1447762514</v>
      </c>
      <c r="CV39" s="40">
        <v>1733218.56</v>
      </c>
      <c r="CW39" s="40">
        <v>48840.72</v>
      </c>
      <c r="CX39" s="40"/>
      <c r="CY39" s="40"/>
      <c r="CZ39" s="40"/>
      <c r="DA39" s="40"/>
      <c r="DB39" s="40"/>
      <c r="DC39" s="40"/>
      <c r="DD39" s="40"/>
      <c r="DE39" s="40">
        <f t="shared" si="16"/>
        <v>2063555.52</v>
      </c>
      <c r="DF39" s="40">
        <v>281496.24</v>
      </c>
      <c r="DG39" s="10"/>
      <c r="DH39" s="12"/>
      <c r="DI39" s="12"/>
      <c r="DJ39" s="12"/>
      <c r="DK39" s="12"/>
      <c r="DL39" s="12"/>
    </row>
    <row r="40" spans="1:116">
      <c r="A40" s="1" t="s">
        <v>37</v>
      </c>
      <c r="B40" s="16">
        <v>16346.5</v>
      </c>
      <c r="C40" s="16" t="e">
        <f>B40*#REF!</f>
        <v>#REF!</v>
      </c>
      <c r="D40" s="16">
        <v>31800</v>
      </c>
      <c r="E40" s="16"/>
      <c r="F40" s="16">
        <v>3650</v>
      </c>
      <c r="G40" s="16"/>
      <c r="H40" s="16">
        <v>35450</v>
      </c>
      <c r="I40" s="16"/>
      <c r="J40" s="16">
        <v>24137.107199999999</v>
      </c>
      <c r="K40" s="16">
        <v>657.56160000000011</v>
      </c>
      <c r="L40" s="16">
        <v>24794.668799999999</v>
      </c>
      <c r="M40" s="16"/>
      <c r="N40" s="16" t="e">
        <f>B40*#REF!</f>
        <v>#REF!</v>
      </c>
      <c r="O40" s="16" t="e">
        <f t="shared" si="3"/>
        <v>#REF!</v>
      </c>
      <c r="P40" s="16">
        <v>10</v>
      </c>
      <c r="Q40" s="16" t="e">
        <f t="shared" si="4"/>
        <v>#REF!</v>
      </c>
      <c r="R40" s="16">
        <v>511780.09763974178</v>
      </c>
      <c r="S40" s="16">
        <v>4</v>
      </c>
      <c r="T40" s="6">
        <v>6</v>
      </c>
      <c r="U40" s="6" t="e">
        <f>T40*#REF!/100</f>
        <v>#REF!</v>
      </c>
      <c r="V40" s="6">
        <v>302633.76639423071</v>
      </c>
      <c r="W40" s="6">
        <v>12</v>
      </c>
      <c r="X40" s="16" t="e">
        <f>B40*#REF!</f>
        <v>#REF!</v>
      </c>
      <c r="Y40" s="88">
        <f t="shared" si="5"/>
        <v>1800</v>
      </c>
      <c r="Z40" s="40">
        <v>0</v>
      </c>
      <c r="AA40" s="16" t="e">
        <f>#REF!*B40</f>
        <v>#REF!</v>
      </c>
      <c r="AB40" s="16" t="e">
        <f>B40*#REF!</f>
        <v>#REF!</v>
      </c>
      <c r="AC40" s="16" t="e">
        <f t="shared" si="6"/>
        <v>#REF!</v>
      </c>
      <c r="AD40" s="40">
        <v>6</v>
      </c>
      <c r="AE40" s="16" t="e">
        <f t="shared" si="7"/>
        <v>#REF!</v>
      </c>
      <c r="AF40" s="16">
        <v>176181.59627861262</v>
      </c>
      <c r="AG40" s="16">
        <v>3</v>
      </c>
      <c r="AH40" s="6"/>
      <c r="AI40" s="88">
        <v>0</v>
      </c>
      <c r="AJ40" s="88">
        <v>0</v>
      </c>
      <c r="AK40" s="16">
        <v>0</v>
      </c>
      <c r="AL40" s="89">
        <v>50</v>
      </c>
      <c r="AM40" s="16">
        <v>45000</v>
      </c>
      <c r="AN40" s="89"/>
      <c r="AO40" s="16"/>
      <c r="AP40" s="16"/>
      <c r="AQ40" s="16">
        <v>0</v>
      </c>
      <c r="AR40" s="16"/>
      <c r="AS40" s="16">
        <v>0</v>
      </c>
      <c r="AT40" s="16">
        <v>3</v>
      </c>
      <c r="AU40" s="16">
        <v>1800</v>
      </c>
      <c r="AV40" s="16"/>
      <c r="AW40" s="16">
        <v>0</v>
      </c>
      <c r="AX40" s="16">
        <v>35</v>
      </c>
      <c r="AY40" s="16">
        <v>49000</v>
      </c>
      <c r="AZ40" s="16"/>
      <c r="BA40" s="16">
        <v>0</v>
      </c>
      <c r="BB40" s="16"/>
      <c r="BC40" s="16">
        <v>0</v>
      </c>
      <c r="BD40" s="16">
        <v>503184.50159999996</v>
      </c>
      <c r="BE40" s="16">
        <f>24500*12</f>
        <v>294000</v>
      </c>
      <c r="BF40" s="16">
        <v>377376.12</v>
      </c>
      <c r="BG40" s="16">
        <v>0</v>
      </c>
      <c r="BH40" s="16">
        <v>671376.12</v>
      </c>
      <c r="BI40" s="16" t="e">
        <f>B40*#REF!</f>
        <v>#REF!</v>
      </c>
      <c r="BJ40" s="16">
        <v>313097.75</v>
      </c>
      <c r="BK40" s="16">
        <v>0</v>
      </c>
      <c r="BL40" s="16"/>
      <c r="BM40" s="16"/>
      <c r="BN40" s="16"/>
      <c r="BO40" s="16">
        <f t="shared" si="8"/>
        <v>313097.75</v>
      </c>
      <c r="BP40" s="16" t="e">
        <f>B40*#REF!</f>
        <v>#REF!</v>
      </c>
      <c r="BQ40" s="16">
        <v>11354.64</v>
      </c>
      <c r="BR40" s="16" t="e">
        <f>B40*#REF!</f>
        <v>#REF!</v>
      </c>
      <c r="BS40" s="16" t="e">
        <f t="shared" si="15"/>
        <v>#REF!</v>
      </c>
      <c r="BT40" s="16">
        <v>10</v>
      </c>
      <c r="BU40" s="41" t="e">
        <f t="shared" si="1"/>
        <v>#REF!</v>
      </c>
      <c r="BV40" s="16">
        <v>581854.4510821118</v>
      </c>
      <c r="BW40" s="16"/>
      <c r="BX40" s="16">
        <v>4771.2</v>
      </c>
      <c r="BY40" s="16"/>
      <c r="BZ40" s="16"/>
      <c r="CA40" s="16">
        <v>4771.2</v>
      </c>
      <c r="CB40" s="6">
        <v>1457748.24</v>
      </c>
      <c r="CC40" s="42">
        <v>154405.64000000001</v>
      </c>
      <c r="CD40" s="42">
        <v>0</v>
      </c>
      <c r="CE40" s="42">
        <v>0</v>
      </c>
      <c r="CF40" s="42">
        <v>0</v>
      </c>
      <c r="CG40" s="42">
        <v>0</v>
      </c>
      <c r="CH40" s="42"/>
      <c r="CI40" s="16">
        <f t="shared" si="9"/>
        <v>84194.762399999992</v>
      </c>
      <c r="CJ40" s="16">
        <f t="shared" si="10"/>
        <v>56129.8416</v>
      </c>
      <c r="CK40" s="16">
        <v>140324.60399999999</v>
      </c>
      <c r="CL40" s="16"/>
      <c r="CM40" s="16"/>
      <c r="CN40" s="16">
        <f t="shared" si="11"/>
        <v>0</v>
      </c>
      <c r="CO40" s="16">
        <v>728772.71337596257</v>
      </c>
      <c r="CP40" s="16"/>
      <c r="CQ40" s="16" t="e">
        <f>O40+#REF!+AC40+AK40+AM40+AO40+AQ40+AU40+AS40+BD40+BH40+BS40+BW40+CA40+CB40+CC40+CE40+CF40+CK40+CN40+CO40</f>
        <v>#REF!</v>
      </c>
      <c r="CR40" s="16" t="e">
        <f>Q40+U40+AE40+BU40</f>
        <v>#REF!</v>
      </c>
      <c r="CS40" s="16">
        <v>5279832.9303706596</v>
      </c>
      <c r="CT40" s="40">
        <f t="shared" si="12"/>
        <v>5631614.5200000005</v>
      </c>
      <c r="CU40" s="40">
        <f t="shared" si="13"/>
        <v>351781.58962934092</v>
      </c>
      <c r="CV40" s="40">
        <v>5612984.1600000001</v>
      </c>
      <c r="CW40" s="40">
        <v>18630.36</v>
      </c>
      <c r="CX40" s="40"/>
      <c r="CY40" s="40"/>
      <c r="CZ40" s="40"/>
      <c r="DA40" s="40"/>
      <c r="DB40" s="40"/>
      <c r="DC40" s="40"/>
      <c r="DD40" s="40"/>
      <c r="DE40" s="40">
        <f t="shared" si="16"/>
        <v>6736050.3499999987</v>
      </c>
      <c r="DF40" s="40">
        <v>1104435.8299999982</v>
      </c>
      <c r="DG40" s="10"/>
      <c r="DH40" s="12"/>
      <c r="DI40" s="12"/>
      <c r="DJ40" s="12"/>
      <c r="DK40" s="12"/>
      <c r="DL40" s="12"/>
    </row>
    <row r="41" spans="1:116">
      <c r="A41" s="1" t="s">
        <v>38</v>
      </c>
      <c r="B41" s="16">
        <v>17722.2</v>
      </c>
      <c r="C41" s="16" t="e">
        <f>B41*#REF!</f>
        <v>#REF!</v>
      </c>
      <c r="D41" s="16"/>
      <c r="E41" s="16"/>
      <c r="F41" s="16">
        <v>6160</v>
      </c>
      <c r="G41" s="16"/>
      <c r="H41" s="16">
        <v>6160</v>
      </c>
      <c r="I41" s="16"/>
      <c r="J41" s="16">
        <v>27523.353599999999</v>
      </c>
      <c r="K41" s="16">
        <v>1328.8224</v>
      </c>
      <c r="L41" s="16">
        <v>28852.175999999999</v>
      </c>
      <c r="M41" s="16"/>
      <c r="N41" s="16" t="e">
        <f>B41*#REF!</f>
        <v>#REF!</v>
      </c>
      <c r="O41" s="16" t="e">
        <f t="shared" si="3"/>
        <v>#REF!</v>
      </c>
      <c r="P41" s="16">
        <v>40</v>
      </c>
      <c r="Q41" s="16" t="e">
        <f t="shared" si="4"/>
        <v>#REF!</v>
      </c>
      <c r="R41" s="16">
        <v>663750.14845743845</v>
      </c>
      <c r="S41" s="16">
        <v>3</v>
      </c>
      <c r="T41" s="6">
        <v>10</v>
      </c>
      <c r="U41" s="6" t="e">
        <f>T41*#REF!/100</f>
        <v>#REF!</v>
      </c>
      <c r="V41" s="6">
        <v>340484.27355177986</v>
      </c>
      <c r="W41" s="6">
        <v>12</v>
      </c>
      <c r="X41" s="16">
        <v>0</v>
      </c>
      <c r="Y41" s="88">
        <f t="shared" si="5"/>
        <v>0</v>
      </c>
      <c r="Z41" s="40">
        <v>0</v>
      </c>
      <c r="AA41" s="16" t="e">
        <f>#REF!*B41</f>
        <v>#REF!</v>
      </c>
      <c r="AB41" s="16" t="e">
        <f>B41*#REF!</f>
        <v>#REF!</v>
      </c>
      <c r="AC41" s="16" t="e">
        <f t="shared" si="6"/>
        <v>#REF!</v>
      </c>
      <c r="AD41" s="40">
        <v>40</v>
      </c>
      <c r="AE41" s="16" t="e">
        <f t="shared" si="7"/>
        <v>#REF!</v>
      </c>
      <c r="AF41" s="16">
        <v>4777.4454031139849</v>
      </c>
      <c r="AG41" s="16">
        <v>2</v>
      </c>
      <c r="AH41" s="6"/>
      <c r="AI41" s="88">
        <v>0</v>
      </c>
      <c r="AJ41" s="88">
        <v>0</v>
      </c>
      <c r="AK41" s="16">
        <v>0</v>
      </c>
      <c r="AL41" s="89">
        <v>45</v>
      </c>
      <c r="AM41" s="16">
        <v>40500</v>
      </c>
      <c r="AN41" s="89"/>
      <c r="AO41" s="16"/>
      <c r="AP41" s="16"/>
      <c r="AQ41" s="16">
        <v>0</v>
      </c>
      <c r="AR41" s="16"/>
      <c r="AS41" s="16">
        <v>0</v>
      </c>
      <c r="AT41" s="16"/>
      <c r="AU41" s="16">
        <v>0</v>
      </c>
      <c r="AV41" s="16"/>
      <c r="AW41" s="16">
        <v>0</v>
      </c>
      <c r="AX41" s="16"/>
      <c r="AY41" s="16">
        <v>0</v>
      </c>
      <c r="AZ41" s="16">
        <v>5</v>
      </c>
      <c r="BA41" s="16">
        <v>17500</v>
      </c>
      <c r="BB41" s="16"/>
      <c r="BC41" s="16">
        <v>0</v>
      </c>
      <c r="BD41" s="16">
        <v>545531.84928000008</v>
      </c>
      <c r="BE41" s="16">
        <f>28000*12</f>
        <v>336000</v>
      </c>
      <c r="BF41" s="16">
        <v>430331.76</v>
      </c>
      <c r="BG41" s="16">
        <v>0</v>
      </c>
      <c r="BH41" s="16">
        <v>766331.76</v>
      </c>
      <c r="BI41" s="16" t="e">
        <f>B41*#REF!</f>
        <v>#REF!</v>
      </c>
      <c r="BJ41" s="16">
        <v>11028.900000000001</v>
      </c>
      <c r="BK41" s="16">
        <v>1100</v>
      </c>
      <c r="BL41" s="16"/>
      <c r="BM41" s="16"/>
      <c r="BN41" s="16"/>
      <c r="BO41" s="16">
        <f t="shared" si="8"/>
        <v>12128.900000000001</v>
      </c>
      <c r="BP41" s="16" t="e">
        <f>B41*#REF!</f>
        <v>#REF!</v>
      </c>
      <c r="BQ41" s="16">
        <v>13194.720000000001</v>
      </c>
      <c r="BR41" s="16" t="e">
        <f>B41*#REF!</f>
        <v>#REF!</v>
      </c>
      <c r="BS41" s="16" t="e">
        <f t="shared" si="15"/>
        <v>#REF!</v>
      </c>
      <c r="BT41" s="16">
        <v>40</v>
      </c>
      <c r="BU41" s="41" t="e">
        <f t="shared" si="1"/>
        <v>#REF!</v>
      </c>
      <c r="BV41" s="16">
        <v>345857.11386052851</v>
      </c>
      <c r="BW41" s="16"/>
      <c r="BX41" s="16">
        <v>6664.8</v>
      </c>
      <c r="BY41" s="16"/>
      <c r="BZ41" s="16"/>
      <c r="CA41" s="16">
        <v>6664.8</v>
      </c>
      <c r="CB41" s="6">
        <v>1662288.72</v>
      </c>
      <c r="CC41" s="42">
        <v>173275.08</v>
      </c>
      <c r="CD41" s="42">
        <v>0</v>
      </c>
      <c r="CE41" s="42">
        <v>0</v>
      </c>
      <c r="CF41" s="42">
        <v>0</v>
      </c>
      <c r="CG41" s="42">
        <v>0</v>
      </c>
      <c r="CH41" s="42"/>
      <c r="CI41" s="16">
        <f t="shared" si="9"/>
        <v>116314.2216</v>
      </c>
      <c r="CJ41" s="16">
        <f t="shared" si="10"/>
        <v>77542.814400000003</v>
      </c>
      <c r="CK41" s="16">
        <v>193857.03600000002</v>
      </c>
      <c r="CL41" s="16"/>
      <c r="CM41" s="16"/>
      <c r="CN41" s="16">
        <f t="shared" si="11"/>
        <v>0</v>
      </c>
      <c r="CO41" s="16">
        <v>790105.26907848672</v>
      </c>
      <c r="CP41" s="16"/>
      <c r="CQ41" s="16" t="e">
        <f>O41+#REF!+AC41+AK41+AM41+AO41+AQ41+AU41+AS41+BD41+BH41+BS41+BW41+CA41+CB41+CC41+CE41+CF41+CK41+CN41+CO41</f>
        <v>#REF!</v>
      </c>
      <c r="CR41" s="16" t="e">
        <f>Q41+U41+AE41+BU41</f>
        <v>#REF!</v>
      </c>
      <c r="CS41" s="16">
        <v>5533423.4956313474</v>
      </c>
      <c r="CT41" s="40">
        <f t="shared" si="12"/>
        <v>7754281.4400000004</v>
      </c>
      <c r="CU41" s="40">
        <f>CT41-CS41</f>
        <v>2220857.944368653</v>
      </c>
      <c r="CV41" s="40">
        <v>7754281.4400000004</v>
      </c>
      <c r="CW41" s="40"/>
      <c r="CX41" s="40"/>
      <c r="CY41" s="40"/>
      <c r="CZ41" s="40"/>
      <c r="DA41" s="40"/>
      <c r="DB41" s="40"/>
      <c r="DC41" s="40"/>
      <c r="DD41" s="40"/>
      <c r="DE41" s="40">
        <f t="shared" si="16"/>
        <v>9172390.5200000014</v>
      </c>
      <c r="DF41" s="40">
        <v>1418109.080000001</v>
      </c>
      <c r="DG41" s="10"/>
      <c r="DH41" s="12"/>
      <c r="DI41" s="12"/>
      <c r="DJ41" s="12"/>
      <c r="DK41" s="12"/>
      <c r="DL41" s="12"/>
    </row>
    <row r="42" spans="1:116">
      <c r="A42" s="1" t="s">
        <v>39</v>
      </c>
      <c r="B42" s="16">
        <v>6614.2</v>
      </c>
      <c r="C42" s="16" t="e">
        <f>B42*#REF!</f>
        <v>#REF!</v>
      </c>
      <c r="D42" s="16">
        <v>58172</v>
      </c>
      <c r="E42" s="16"/>
      <c r="F42" s="16">
        <v>3575</v>
      </c>
      <c r="G42" s="16"/>
      <c r="H42" s="16">
        <v>61747</v>
      </c>
      <c r="I42" s="16"/>
      <c r="J42" s="16">
        <v>10278.489600000003</v>
      </c>
      <c r="K42" s="16">
        <v>493.1712</v>
      </c>
      <c r="L42" s="16">
        <v>10771.660800000003</v>
      </c>
      <c r="M42" s="16"/>
      <c r="N42" s="16" t="e">
        <f>B42*#REF!</f>
        <v>#REF!</v>
      </c>
      <c r="O42" s="16" t="e">
        <f t="shared" si="3"/>
        <v>#REF!</v>
      </c>
      <c r="P42" s="16">
        <v>20</v>
      </c>
      <c r="Q42" s="16" t="e">
        <f t="shared" si="4"/>
        <v>#REF!</v>
      </c>
      <c r="R42" s="16">
        <v>283674.90548077587</v>
      </c>
      <c r="S42" s="16">
        <v>8</v>
      </c>
      <c r="T42" s="6">
        <v>10</v>
      </c>
      <c r="U42" s="6" t="e">
        <f>T42*#REF!/100</f>
        <v>#REF!</v>
      </c>
      <c r="V42" s="6">
        <v>127074.0135043156</v>
      </c>
      <c r="W42" s="6">
        <v>12</v>
      </c>
      <c r="X42" s="16" t="e">
        <f>B42*#REF!</f>
        <v>#REF!</v>
      </c>
      <c r="Y42" s="88">
        <f t="shared" si="5"/>
        <v>1800</v>
      </c>
      <c r="Z42" s="40">
        <v>0</v>
      </c>
      <c r="AA42" s="16" t="e">
        <f>#REF!*B42</f>
        <v>#REF!</v>
      </c>
      <c r="AB42" s="16" t="e">
        <f>B42*#REF!</f>
        <v>#REF!</v>
      </c>
      <c r="AC42" s="16" t="e">
        <f t="shared" si="6"/>
        <v>#REF!</v>
      </c>
      <c r="AD42" s="40">
        <v>20</v>
      </c>
      <c r="AE42" s="16" t="e">
        <f t="shared" si="7"/>
        <v>#REF!</v>
      </c>
      <c r="AF42" s="16">
        <v>81988.784801731817</v>
      </c>
      <c r="AG42" s="16">
        <v>2</v>
      </c>
      <c r="AH42" s="6"/>
      <c r="AI42" s="88">
        <v>0</v>
      </c>
      <c r="AJ42" s="88">
        <v>0</v>
      </c>
      <c r="AK42" s="16">
        <v>0</v>
      </c>
      <c r="AL42" s="89">
        <v>30</v>
      </c>
      <c r="AM42" s="16">
        <v>27000</v>
      </c>
      <c r="AN42" s="89"/>
      <c r="AO42" s="16"/>
      <c r="AP42" s="16">
        <v>1</v>
      </c>
      <c r="AQ42" s="16">
        <v>1800</v>
      </c>
      <c r="AR42" s="16"/>
      <c r="AS42" s="16">
        <v>0</v>
      </c>
      <c r="AT42" s="16"/>
      <c r="AU42" s="16">
        <v>0</v>
      </c>
      <c r="AV42" s="16"/>
      <c r="AW42" s="16">
        <v>0</v>
      </c>
      <c r="AX42" s="16"/>
      <c r="AY42" s="16">
        <v>0</v>
      </c>
      <c r="AZ42" s="16"/>
      <c r="BA42" s="16">
        <v>0</v>
      </c>
      <c r="BB42" s="16"/>
      <c r="BC42" s="16">
        <v>0</v>
      </c>
      <c r="BD42" s="16">
        <v>203600.95007999998</v>
      </c>
      <c r="BE42" s="16">
        <f>10500*12</f>
        <v>126000</v>
      </c>
      <c r="BF42" s="16">
        <v>153430.56</v>
      </c>
      <c r="BG42" s="16">
        <v>0</v>
      </c>
      <c r="BH42" s="16">
        <v>279430.56</v>
      </c>
      <c r="BI42" s="16" t="e">
        <f>B42*#REF!</f>
        <v>#REF!</v>
      </c>
      <c r="BJ42" s="16">
        <v>38513.689999999995</v>
      </c>
      <c r="BK42" s="16">
        <v>0</v>
      </c>
      <c r="BL42" s="16"/>
      <c r="BM42" s="16"/>
      <c r="BN42" s="16"/>
      <c r="BO42" s="16">
        <f t="shared" si="8"/>
        <v>38513.689999999995</v>
      </c>
      <c r="BP42" s="16" t="e">
        <f>B42*#REF!</f>
        <v>#REF!</v>
      </c>
      <c r="BQ42" s="16">
        <v>4847.04</v>
      </c>
      <c r="BR42" s="16" t="e">
        <f>B42*#REF!</f>
        <v>#REF!</v>
      </c>
      <c r="BS42" s="16" t="e">
        <f t="shared" si="15"/>
        <v>#REF!</v>
      </c>
      <c r="BT42" s="16">
        <v>20</v>
      </c>
      <c r="BU42" s="41" t="e">
        <f t="shared" si="1"/>
        <v>#REF!</v>
      </c>
      <c r="BV42" s="16">
        <v>151330.82385865221</v>
      </c>
      <c r="BW42" s="16"/>
      <c r="BX42" s="16">
        <v>2088</v>
      </c>
      <c r="BY42" s="16"/>
      <c r="BZ42" s="16"/>
      <c r="CA42" s="16">
        <v>2088</v>
      </c>
      <c r="CB42" s="6">
        <v>592680.72</v>
      </c>
      <c r="CC42" s="42">
        <v>0</v>
      </c>
      <c r="CD42" s="42">
        <v>0</v>
      </c>
      <c r="CE42" s="42">
        <v>0</v>
      </c>
      <c r="CF42" s="42">
        <v>0</v>
      </c>
      <c r="CG42" s="42">
        <v>0</v>
      </c>
      <c r="CH42" s="42"/>
      <c r="CI42" s="16">
        <f t="shared" si="9"/>
        <v>32900.032800000001</v>
      </c>
      <c r="CJ42" s="16">
        <f t="shared" si="10"/>
        <v>21933.355200000002</v>
      </c>
      <c r="CK42" s="16">
        <v>54833.388000000006</v>
      </c>
      <c r="CL42" s="16"/>
      <c r="CM42" s="16"/>
      <c r="CN42" s="16">
        <f t="shared" si="11"/>
        <v>0</v>
      </c>
      <c r="CO42" s="16">
        <v>294879.54490632802</v>
      </c>
      <c r="CP42" s="16"/>
      <c r="CQ42" s="16" t="e">
        <f>O42+#REF!+AC42+AK42+AM42+AO42+AQ42+AU42+AS42+BD42+BH42+BS42+BW42+CA42+CB42+CC42+CE42+CF42+CK42+CN42+CO42</f>
        <v>#REF!</v>
      </c>
      <c r="CR42" s="16" t="e">
        <f>Q42+U42+AE42+BU42</f>
        <v>#REF!</v>
      </c>
      <c r="CS42" s="16">
        <v>2100381.6906318036</v>
      </c>
      <c r="CT42" s="40">
        <f t="shared" si="12"/>
        <v>2193335.52</v>
      </c>
      <c r="CU42" s="40">
        <f t="shared" si="13"/>
        <v>92953.829368196428</v>
      </c>
      <c r="CV42" s="40">
        <v>2193335.52</v>
      </c>
      <c r="CW42" s="40"/>
      <c r="CX42" s="40"/>
      <c r="CY42" s="40"/>
      <c r="CZ42" s="40"/>
      <c r="DA42" s="40"/>
      <c r="DB42" s="40"/>
      <c r="DC42" s="40"/>
      <c r="DD42" s="40"/>
      <c r="DE42" s="40">
        <f t="shared" si="16"/>
        <v>2474664.669999999</v>
      </c>
      <c r="DF42" s="40">
        <v>281329.14999999921</v>
      </c>
      <c r="DG42" s="10"/>
      <c r="DH42" s="12"/>
      <c r="DI42" s="12"/>
      <c r="DJ42" s="12"/>
      <c r="DK42" s="12"/>
      <c r="DL42" s="12"/>
    </row>
    <row r="43" spans="1:116">
      <c r="A43" s="1" t="s">
        <v>40</v>
      </c>
      <c r="B43" s="16">
        <v>6582.9</v>
      </c>
      <c r="C43" s="16" t="e">
        <f>B43*#REF!</f>
        <v>#REF!</v>
      </c>
      <c r="D43" s="16"/>
      <c r="E43" s="16"/>
      <c r="F43" s="16">
        <v>2525</v>
      </c>
      <c r="G43" s="16"/>
      <c r="H43" s="16">
        <v>2525</v>
      </c>
      <c r="I43" s="16"/>
      <c r="J43" s="16">
        <v>10216.281600000002</v>
      </c>
      <c r="K43" s="16">
        <v>506.87039999999996</v>
      </c>
      <c r="L43" s="16">
        <v>10723.152000000002</v>
      </c>
      <c r="M43" s="16"/>
      <c r="N43" s="16" t="e">
        <f>B43*#REF!</f>
        <v>#REF!</v>
      </c>
      <c r="O43" s="16" t="e">
        <f t="shared" si="3"/>
        <v>#REF!</v>
      </c>
      <c r="P43" s="16">
        <v>30</v>
      </c>
      <c r="Q43" s="16" t="e">
        <f t="shared" si="4"/>
        <v>#REF!</v>
      </c>
      <c r="R43" s="16">
        <v>229254.66145187931</v>
      </c>
      <c r="S43" s="16">
        <v>2</v>
      </c>
      <c r="T43" s="6">
        <v>10</v>
      </c>
      <c r="U43" s="6" t="e">
        <f>T43*#REF!/100</f>
        <v>#REF!</v>
      </c>
      <c r="V43" s="6">
        <v>126472.66842513972</v>
      </c>
      <c r="W43" s="6">
        <v>12</v>
      </c>
      <c r="X43" s="16" t="e">
        <f>B43*#REF!</f>
        <v>#REF!</v>
      </c>
      <c r="Y43" s="88">
        <f t="shared" si="5"/>
        <v>21000</v>
      </c>
      <c r="Z43" s="40">
        <f t="shared" si="14"/>
        <v>1800</v>
      </c>
      <c r="AA43" s="16" t="e">
        <f>#REF!*B43</f>
        <v>#REF!</v>
      </c>
      <c r="AB43" s="16" t="e">
        <f>B43*#REF!</f>
        <v>#REF!</v>
      </c>
      <c r="AC43" s="16" t="e">
        <f t="shared" si="6"/>
        <v>#REF!</v>
      </c>
      <c r="AD43" s="40">
        <v>30</v>
      </c>
      <c r="AE43" s="16" t="e">
        <f t="shared" si="7"/>
        <v>#REF!</v>
      </c>
      <c r="AF43" s="16">
        <v>115711.93358137498</v>
      </c>
      <c r="AG43" s="16">
        <v>1</v>
      </c>
      <c r="AH43" s="6">
        <v>36</v>
      </c>
      <c r="AI43" s="88">
        <v>0</v>
      </c>
      <c r="AJ43" s="88">
        <v>12600</v>
      </c>
      <c r="AK43" s="16">
        <v>19800</v>
      </c>
      <c r="AL43" s="89">
        <v>20</v>
      </c>
      <c r="AM43" s="16">
        <v>18000</v>
      </c>
      <c r="AN43" s="89"/>
      <c r="AO43" s="16"/>
      <c r="AP43" s="16"/>
      <c r="AQ43" s="16">
        <v>0</v>
      </c>
      <c r="AR43" s="16"/>
      <c r="AS43" s="16">
        <v>0</v>
      </c>
      <c r="AT43" s="16"/>
      <c r="AU43" s="16">
        <v>0</v>
      </c>
      <c r="AV43" s="16">
        <v>2</v>
      </c>
      <c r="AW43" s="16">
        <v>8400</v>
      </c>
      <c r="AX43" s="16"/>
      <c r="AY43" s="16">
        <v>0</v>
      </c>
      <c r="AZ43" s="16"/>
      <c r="BA43" s="16">
        <v>0</v>
      </c>
      <c r="BB43" s="16"/>
      <c r="BC43" s="16">
        <v>0</v>
      </c>
      <c r="BD43" s="16">
        <v>202637.46095999997</v>
      </c>
      <c r="BE43" s="16"/>
      <c r="BF43" s="16">
        <v>152292.72</v>
      </c>
      <c r="BG43" s="16">
        <v>0</v>
      </c>
      <c r="BH43" s="16">
        <v>152292.72</v>
      </c>
      <c r="BI43" s="16" t="e">
        <f>B43*#REF!</f>
        <v>#REF!</v>
      </c>
      <c r="BJ43" s="16">
        <v>45593.41</v>
      </c>
      <c r="BK43" s="16">
        <v>0</v>
      </c>
      <c r="BL43" s="16"/>
      <c r="BM43" s="16"/>
      <c r="BN43" s="16"/>
      <c r="BO43" s="16">
        <f t="shared" si="8"/>
        <v>45593.41</v>
      </c>
      <c r="BP43" s="16" t="e">
        <f>B43*#REF!</f>
        <v>#REF!</v>
      </c>
      <c r="BQ43" s="16">
        <v>4847.04</v>
      </c>
      <c r="BR43" s="16" t="e">
        <f>B43*#REF!</f>
        <v>#REF!</v>
      </c>
      <c r="BS43" s="16" t="e">
        <f t="shared" si="15"/>
        <v>#REF!</v>
      </c>
      <c r="BT43" s="16">
        <v>30</v>
      </c>
      <c r="BU43" s="41" t="e">
        <f t="shared" si="1"/>
        <v>#REF!</v>
      </c>
      <c r="BV43" s="16">
        <v>172636.30135349429</v>
      </c>
      <c r="BW43" s="16"/>
      <c r="BX43" s="16">
        <v>2217.6</v>
      </c>
      <c r="BY43" s="16"/>
      <c r="BZ43" s="16"/>
      <c r="CA43" s="16">
        <v>2217.6</v>
      </c>
      <c r="CB43" s="6">
        <v>588280.80000000005</v>
      </c>
      <c r="CC43" s="42">
        <v>192320.04</v>
      </c>
      <c r="CD43" s="42">
        <v>0</v>
      </c>
      <c r="CE43" s="42">
        <v>0</v>
      </c>
      <c r="CF43" s="42">
        <v>0</v>
      </c>
      <c r="CG43" s="42">
        <v>0</v>
      </c>
      <c r="CH43" s="42"/>
      <c r="CI43" s="16">
        <f t="shared" si="9"/>
        <v>33225.062400000003</v>
      </c>
      <c r="CJ43" s="16">
        <f t="shared" si="10"/>
        <v>22150.0416</v>
      </c>
      <c r="CK43" s="16">
        <v>55375.104000000007</v>
      </c>
      <c r="CL43" s="16"/>
      <c r="CM43" s="16"/>
      <c r="CN43" s="16">
        <f t="shared" si="11"/>
        <v>0</v>
      </c>
      <c r="CO43" s="16">
        <v>293484.10331769026</v>
      </c>
      <c r="CP43" s="16"/>
      <c r="CQ43" s="16" t="e">
        <f>O43+#REF!+AC43+AK43+AM43+AO43+AQ43+AU43+AS43+BD43+BH43+BS43+BW43+CA43+CB43+CC43+CE43+CF43+CK43+CN43+CO43</f>
        <v>#REF!</v>
      </c>
      <c r="CR43" s="16" t="e">
        <f>Q43+U43+AE43+BU43</f>
        <v>#REF!</v>
      </c>
      <c r="CS43" s="16">
        <v>2168483.3930895785</v>
      </c>
      <c r="CT43" s="40">
        <f t="shared" si="12"/>
        <v>2215004.1600000001</v>
      </c>
      <c r="CU43" s="40">
        <f t="shared" si="13"/>
        <v>46520.766910421662</v>
      </c>
      <c r="CV43" s="40">
        <v>2215004.1600000001</v>
      </c>
      <c r="CW43" s="40"/>
      <c r="CX43" s="40"/>
      <c r="CY43" s="40"/>
      <c r="CZ43" s="40"/>
      <c r="DA43" s="40"/>
      <c r="DB43" s="40"/>
      <c r="DC43" s="40"/>
      <c r="DD43" s="40"/>
      <c r="DE43" s="40">
        <f t="shared" si="16"/>
        <v>2369031.9500000002</v>
      </c>
      <c r="DF43" s="40">
        <v>154027.79000000027</v>
      </c>
      <c r="DG43" s="10"/>
      <c r="DH43" s="12"/>
      <c r="DI43" s="12"/>
      <c r="DJ43" s="12"/>
      <c r="DK43" s="12"/>
      <c r="DL43" s="12"/>
    </row>
    <row r="44" spans="1:116">
      <c r="A44" s="1" t="s">
        <v>41</v>
      </c>
      <c r="B44" s="16">
        <v>13956.8</v>
      </c>
      <c r="C44" s="16" t="e">
        <f>B44*#REF!</f>
        <v>#REF!</v>
      </c>
      <c r="D44" s="16">
        <v>14316</v>
      </c>
      <c r="E44" s="16"/>
      <c r="F44" s="16">
        <v>2050</v>
      </c>
      <c r="G44" s="16"/>
      <c r="H44" s="16">
        <v>16366</v>
      </c>
      <c r="I44" s="16"/>
      <c r="J44" s="16">
        <v>20603.635200000004</v>
      </c>
      <c r="K44" s="16">
        <v>1253.4768000000001</v>
      </c>
      <c r="L44" s="16">
        <v>21857.112000000005</v>
      </c>
      <c r="M44" s="16"/>
      <c r="N44" s="16" t="e">
        <f>B44*#REF!</f>
        <v>#REF!</v>
      </c>
      <c r="O44" s="16" t="e">
        <f t="shared" si="3"/>
        <v>#REF!</v>
      </c>
      <c r="P44" s="16">
        <v>40</v>
      </c>
      <c r="Q44" s="16" t="e">
        <f t="shared" si="4"/>
        <v>#REF!</v>
      </c>
      <c r="R44" s="16">
        <v>537634.35964362312</v>
      </c>
      <c r="S44" s="16">
        <v>4</v>
      </c>
      <c r="T44" s="6">
        <v>10</v>
      </c>
      <c r="U44" s="6" t="e">
        <f>T44*#REF!/100</f>
        <v>#REF!</v>
      </c>
      <c r="V44" s="6">
        <v>268142.26840389345</v>
      </c>
      <c r="W44" s="6">
        <v>12</v>
      </c>
      <c r="X44" s="16" t="e">
        <f>B44*#REF!</f>
        <v>#REF!</v>
      </c>
      <c r="Y44" s="88">
        <f t="shared" si="5"/>
        <v>4200</v>
      </c>
      <c r="Z44" s="40">
        <v>0</v>
      </c>
      <c r="AA44" s="16" t="e">
        <f>#REF!*B44</f>
        <v>#REF!</v>
      </c>
      <c r="AB44" s="16" t="e">
        <f>B44*#REF!</f>
        <v>#REF!</v>
      </c>
      <c r="AC44" s="16" t="e">
        <f t="shared" si="6"/>
        <v>#REF!</v>
      </c>
      <c r="AD44" s="40">
        <v>30</v>
      </c>
      <c r="AE44" s="16" t="e">
        <f t="shared" si="7"/>
        <v>#REF!</v>
      </c>
      <c r="AF44" s="16">
        <v>187946.25417498886</v>
      </c>
      <c r="AG44" s="16">
        <v>3</v>
      </c>
      <c r="AH44" s="6"/>
      <c r="AI44" s="88">
        <v>0</v>
      </c>
      <c r="AJ44" s="88">
        <v>0</v>
      </c>
      <c r="AK44" s="16">
        <v>0</v>
      </c>
      <c r="AL44" s="89">
        <v>46</v>
      </c>
      <c r="AM44" s="16">
        <v>41400</v>
      </c>
      <c r="AN44" s="89"/>
      <c r="AO44" s="16"/>
      <c r="AP44" s="16"/>
      <c r="AQ44" s="16">
        <v>0</v>
      </c>
      <c r="AR44" s="16"/>
      <c r="AS44" s="16">
        <v>0</v>
      </c>
      <c r="AT44" s="16"/>
      <c r="AU44" s="16">
        <v>0</v>
      </c>
      <c r="AV44" s="16">
        <v>1</v>
      </c>
      <c r="AW44" s="16">
        <v>4200</v>
      </c>
      <c r="AX44" s="16"/>
      <c r="AY44" s="16">
        <v>0</v>
      </c>
      <c r="AZ44" s="16">
        <v>3</v>
      </c>
      <c r="BA44" s="16">
        <v>10500</v>
      </c>
      <c r="BB44" s="16"/>
      <c r="BC44" s="16">
        <v>0</v>
      </c>
      <c r="BD44" s="16">
        <v>429623.80031999998</v>
      </c>
      <c r="BE44" s="16">
        <f>21000*12</f>
        <v>252000</v>
      </c>
      <c r="BF44" s="16">
        <v>322710.36</v>
      </c>
      <c r="BG44" s="16">
        <v>0</v>
      </c>
      <c r="BH44" s="16">
        <v>574710.36</v>
      </c>
      <c r="BI44" s="16" t="e">
        <f>B44*#REF!</f>
        <v>#REF!</v>
      </c>
      <c r="BJ44" s="16">
        <v>251933.05000000002</v>
      </c>
      <c r="BK44" s="16">
        <v>0</v>
      </c>
      <c r="BL44" s="16"/>
      <c r="BM44" s="16"/>
      <c r="BN44" s="16">
        <v>33000</v>
      </c>
      <c r="BO44" s="16">
        <f t="shared" si="8"/>
        <v>284933.05000000005</v>
      </c>
      <c r="BP44" s="16" t="e">
        <f>B44*#REF!</f>
        <v>#REF!</v>
      </c>
      <c r="BQ44" s="16">
        <v>9828.7200000000012</v>
      </c>
      <c r="BR44" s="16" t="e">
        <f>B44*#REF!</f>
        <v>#REF!</v>
      </c>
      <c r="BS44" s="16" t="e">
        <f t="shared" si="15"/>
        <v>#REF!</v>
      </c>
      <c r="BT44" s="16">
        <v>40</v>
      </c>
      <c r="BU44" s="41" t="e">
        <f t="shared" si="1"/>
        <v>#REF!</v>
      </c>
      <c r="BV44" s="16">
        <v>657119.60386847146</v>
      </c>
      <c r="BW44" s="16"/>
      <c r="BX44" s="16">
        <v>4608</v>
      </c>
      <c r="BY44" s="16"/>
      <c r="BZ44" s="16"/>
      <c r="CA44" s="16">
        <v>4608</v>
      </c>
      <c r="CB44" s="6">
        <v>1246582.92</v>
      </c>
      <c r="CC44" s="42">
        <v>0</v>
      </c>
      <c r="CD44" s="42">
        <v>0</v>
      </c>
      <c r="CE44" s="42">
        <v>0</v>
      </c>
      <c r="CF44" s="42">
        <v>0</v>
      </c>
      <c r="CG44" s="42">
        <v>0</v>
      </c>
      <c r="CH44" s="42"/>
      <c r="CI44" s="16">
        <f t="shared" si="9"/>
        <v>72338.428799999994</v>
      </c>
      <c r="CJ44" s="16">
        <f t="shared" si="10"/>
        <v>48225.619200000001</v>
      </c>
      <c r="CK44" s="16">
        <v>120564.048</v>
      </c>
      <c r="CL44" s="16"/>
      <c r="CM44" s="16"/>
      <c r="CN44" s="16">
        <f t="shared" si="11"/>
        <v>0</v>
      </c>
      <c r="CO44" s="16">
        <v>622233.20013737702</v>
      </c>
      <c r="CP44" s="16"/>
      <c r="CQ44" s="16" t="e">
        <f>O44+#REF!+AC44+AK44+AM44+AO44+AQ44+AU44+AS44+BD44+BH44+BS44+BW44+CA44+CB44+CC44+CE44+CF44+CK44+CN44+CO44</f>
        <v>#REF!</v>
      </c>
      <c r="CR44" s="16" t="e">
        <f>Q44+U44+AE44+BU44</f>
        <v>#REF!</v>
      </c>
      <c r="CS44" s="16">
        <v>4690564.8145483537</v>
      </c>
      <c r="CT44" s="40">
        <f t="shared" si="12"/>
        <v>4884023.4000000004</v>
      </c>
      <c r="CU44" s="40">
        <f t="shared" si="13"/>
        <v>193458.58545164671</v>
      </c>
      <c r="CV44" s="40">
        <v>4822561.92</v>
      </c>
      <c r="CW44" s="40">
        <v>61461.48</v>
      </c>
      <c r="CX44" s="40"/>
      <c r="CY44" s="40"/>
      <c r="CZ44" s="40"/>
      <c r="DA44" s="40"/>
      <c r="DB44" s="40"/>
      <c r="DC44" s="40"/>
      <c r="DD44" s="40"/>
      <c r="DE44" s="40">
        <f t="shared" si="16"/>
        <v>6093100.7600000016</v>
      </c>
      <c r="DF44" s="40">
        <v>1209077.3600000017</v>
      </c>
      <c r="DG44" s="10"/>
      <c r="DH44" s="12"/>
      <c r="DI44" s="12"/>
      <c r="DJ44" s="12"/>
      <c r="DK44" s="12"/>
      <c r="DL44" s="12"/>
    </row>
    <row r="45" spans="1:116">
      <c r="A45" s="1" t="s">
        <v>42</v>
      </c>
      <c r="B45" s="16">
        <v>6585.5</v>
      </c>
      <c r="C45" s="16" t="e">
        <f>B45*#REF!</f>
        <v>#REF!</v>
      </c>
      <c r="D45" s="16"/>
      <c r="E45" s="16"/>
      <c r="F45" s="16"/>
      <c r="G45" s="16"/>
      <c r="H45" s="16">
        <v>0</v>
      </c>
      <c r="I45" s="40"/>
      <c r="J45" s="40">
        <v>10309.5936</v>
      </c>
      <c r="K45" s="40">
        <v>575.3664</v>
      </c>
      <c r="L45" s="16">
        <v>10884.960000000001</v>
      </c>
      <c r="M45" s="16"/>
      <c r="N45" s="16" t="e">
        <f>B45*#REF!</f>
        <v>#REF!</v>
      </c>
      <c r="O45" s="16" t="e">
        <f t="shared" si="3"/>
        <v>#REF!</v>
      </c>
      <c r="P45" s="16">
        <v>10</v>
      </c>
      <c r="Q45" s="16" t="e">
        <f t="shared" si="4"/>
        <v>#REF!</v>
      </c>
      <c r="R45" s="16">
        <v>191456.06328509955</v>
      </c>
      <c r="S45" s="16">
        <v>0</v>
      </c>
      <c r="T45" s="6">
        <v>6</v>
      </c>
      <c r="U45" s="6" t="e">
        <f>T45*#REF!/100</f>
        <v>#REF!</v>
      </c>
      <c r="V45" s="6">
        <v>121921.79785209105</v>
      </c>
      <c r="W45" s="6">
        <v>12</v>
      </c>
      <c r="X45" s="16">
        <v>0</v>
      </c>
      <c r="Y45" s="88">
        <f t="shared" si="5"/>
        <v>0</v>
      </c>
      <c r="Z45" s="40">
        <v>0</v>
      </c>
      <c r="AA45" s="16" t="e">
        <f>#REF!*B45</f>
        <v>#REF!</v>
      </c>
      <c r="AB45" s="16" t="e">
        <f>B45*#REF!</f>
        <v>#REF!</v>
      </c>
      <c r="AC45" s="16" t="e">
        <f t="shared" si="6"/>
        <v>#REF!</v>
      </c>
      <c r="AD45" s="40">
        <v>10</v>
      </c>
      <c r="AE45" s="16" t="e">
        <f t="shared" si="7"/>
        <v>#REF!</v>
      </c>
      <c r="AF45" s="16">
        <v>1394.8628343638352</v>
      </c>
      <c r="AG45" s="16">
        <v>2</v>
      </c>
      <c r="AH45" s="6"/>
      <c r="AI45" s="88">
        <v>0</v>
      </c>
      <c r="AJ45" s="88">
        <v>0</v>
      </c>
      <c r="AK45" s="16">
        <v>0</v>
      </c>
      <c r="AL45" s="89">
        <v>36</v>
      </c>
      <c r="AM45" s="16">
        <v>32400</v>
      </c>
      <c r="AN45" s="89"/>
      <c r="AO45" s="16"/>
      <c r="AP45" s="16"/>
      <c r="AQ45" s="16">
        <v>0</v>
      </c>
      <c r="AR45" s="16"/>
      <c r="AS45" s="16">
        <v>0</v>
      </c>
      <c r="AT45" s="16"/>
      <c r="AU45" s="16">
        <v>0</v>
      </c>
      <c r="AV45" s="16"/>
      <c r="AW45" s="16">
        <v>0</v>
      </c>
      <c r="AX45" s="16"/>
      <c r="AY45" s="16">
        <v>0</v>
      </c>
      <c r="AZ45" s="16"/>
      <c r="BA45" s="16">
        <v>0</v>
      </c>
      <c r="BB45" s="16"/>
      <c r="BC45" s="16">
        <v>0</v>
      </c>
      <c r="BD45" s="16">
        <v>202717.4952</v>
      </c>
      <c r="BE45" s="16">
        <f>10500*12</f>
        <v>126000</v>
      </c>
      <c r="BF45" s="16">
        <v>153574.32</v>
      </c>
      <c r="BG45" s="16">
        <v>0</v>
      </c>
      <c r="BH45" s="16">
        <v>279574.32</v>
      </c>
      <c r="BI45" s="16" t="e">
        <f>B45*#REF!</f>
        <v>#REF!</v>
      </c>
      <c r="BJ45" s="16">
        <v>6215.32</v>
      </c>
      <c r="BK45" s="16">
        <v>0</v>
      </c>
      <c r="BL45" s="16"/>
      <c r="BM45" s="16"/>
      <c r="BN45" s="16"/>
      <c r="BO45" s="16">
        <f t="shared" si="8"/>
        <v>6215.32</v>
      </c>
      <c r="BP45" s="16" t="e">
        <f>B45*#REF!</f>
        <v>#REF!</v>
      </c>
      <c r="BQ45" s="16">
        <v>4936.8</v>
      </c>
      <c r="BR45" s="16" t="e">
        <f>B45*#REF!</f>
        <v>#REF!</v>
      </c>
      <c r="BS45" s="16" t="e">
        <f t="shared" si="15"/>
        <v>#REF!</v>
      </c>
      <c r="BT45" s="16">
        <v>10</v>
      </c>
      <c r="BU45" s="41" t="e">
        <f t="shared" si="1"/>
        <v>#REF!</v>
      </c>
      <c r="BV45" s="16">
        <v>102895.4879857919</v>
      </c>
      <c r="BW45" s="16"/>
      <c r="BX45" s="16">
        <v>2044.8</v>
      </c>
      <c r="BY45" s="16"/>
      <c r="BZ45" s="16"/>
      <c r="CA45" s="16">
        <v>2044.8</v>
      </c>
      <c r="CB45" s="6">
        <v>593234.64</v>
      </c>
      <c r="CC45" s="42">
        <v>0</v>
      </c>
      <c r="CD45" s="42">
        <v>0</v>
      </c>
      <c r="CE45" s="42">
        <v>0</v>
      </c>
      <c r="CF45" s="42">
        <v>0</v>
      </c>
      <c r="CG45" s="42">
        <v>0</v>
      </c>
      <c r="CH45" s="42"/>
      <c r="CI45" s="16">
        <f t="shared" si="9"/>
        <v>35778.025800000003</v>
      </c>
      <c r="CJ45" s="16">
        <f t="shared" si="10"/>
        <v>23852.017200000002</v>
      </c>
      <c r="CK45" s="16">
        <v>59630.043000000005</v>
      </c>
      <c r="CL45" s="16"/>
      <c r="CM45" s="16"/>
      <c r="CN45" s="16">
        <f t="shared" si="11"/>
        <v>0</v>
      </c>
      <c r="CO45" s="16">
        <v>293600.01859342377</v>
      </c>
      <c r="CP45" s="16"/>
      <c r="CQ45" s="16" t="e">
        <f>O45+#REF!+AC45+AK45+AM45+AO45+AQ45+AU45+AS45+BD45+BH45+BS45+BW45+CA45+CB45+CC45+CE45+CF45+CK45+CN45+CO45</f>
        <v>#REF!</v>
      </c>
      <c r="CR45" s="16" t="e">
        <f>Q45+U45+AE45+BU45</f>
        <v>#REF!</v>
      </c>
      <c r="CS45" s="16">
        <v>1880869.52875077</v>
      </c>
      <c r="CT45" s="40">
        <f t="shared" si="12"/>
        <v>2385201.7200000002</v>
      </c>
      <c r="CU45" s="40">
        <f t="shared" si="13"/>
        <v>504332.19124923018</v>
      </c>
      <c r="CV45" s="40">
        <v>2385201.7200000002</v>
      </c>
      <c r="CW45" s="40"/>
      <c r="CX45" s="40"/>
      <c r="CY45" s="40"/>
      <c r="CZ45" s="40"/>
      <c r="DA45" s="40"/>
      <c r="DB45" s="40"/>
      <c r="DC45" s="40"/>
      <c r="DD45" s="40"/>
      <c r="DE45" s="40">
        <f t="shared" si="16"/>
        <v>2755578.96</v>
      </c>
      <c r="DF45" s="40">
        <v>370377.24</v>
      </c>
      <c r="DG45" s="10"/>
      <c r="DH45" s="12"/>
      <c r="DI45" s="12"/>
      <c r="DJ45" s="12"/>
      <c r="DK45" s="12"/>
      <c r="DL45" s="12"/>
    </row>
    <row r="46" spans="1:116">
      <c r="A46" s="1" t="s">
        <v>43</v>
      </c>
      <c r="B46" s="16">
        <v>3115</v>
      </c>
      <c r="C46" s="16" t="e">
        <f>B46*#REF!</f>
        <v>#REF!</v>
      </c>
      <c r="D46" s="16">
        <v>6695</v>
      </c>
      <c r="E46" s="16"/>
      <c r="F46" s="16">
        <v>1000</v>
      </c>
      <c r="G46" s="16"/>
      <c r="H46" s="16">
        <v>7695</v>
      </c>
      <c r="I46" s="16"/>
      <c r="J46" s="16">
        <v>10129.996800000001</v>
      </c>
      <c r="K46" s="16">
        <v>479.47199999999998</v>
      </c>
      <c r="L46" s="16">
        <v>10609.468800000001</v>
      </c>
      <c r="M46" s="16"/>
      <c r="N46" s="16" t="e">
        <f>B46*#REF!</f>
        <v>#REF!</v>
      </c>
      <c r="O46" s="16" t="e">
        <f t="shared" si="3"/>
        <v>#REF!</v>
      </c>
      <c r="P46" s="16">
        <v>10</v>
      </c>
      <c r="Q46" s="16" t="e">
        <f t="shared" si="4"/>
        <v>#REF!</v>
      </c>
      <c r="R46" s="16">
        <v>105031.7832972022</v>
      </c>
      <c r="S46" s="16">
        <v>2</v>
      </c>
      <c r="T46" s="6">
        <v>10</v>
      </c>
      <c r="U46" s="6" t="e">
        <f>T46*#REF!/100</f>
        <v>#REF!</v>
      </c>
      <c r="V46" s="6">
        <v>59846.323374851549</v>
      </c>
      <c r="W46" s="6">
        <v>12</v>
      </c>
      <c r="X46" s="16">
        <v>0</v>
      </c>
      <c r="Y46" s="88">
        <f t="shared" si="5"/>
        <v>0</v>
      </c>
      <c r="Z46" s="40">
        <v>0</v>
      </c>
      <c r="AA46" s="16" t="e">
        <f>#REF!*B46</f>
        <v>#REF!</v>
      </c>
      <c r="AB46" s="16" t="e">
        <f>B46*#REF!</f>
        <v>#REF!</v>
      </c>
      <c r="AC46" s="16" t="e">
        <f t="shared" si="6"/>
        <v>#REF!</v>
      </c>
      <c r="AD46" s="40">
        <v>10</v>
      </c>
      <c r="AE46" s="16" t="e">
        <f t="shared" si="7"/>
        <v>#REF!</v>
      </c>
      <c r="AF46" s="16">
        <v>659.78251143320131</v>
      </c>
      <c r="AG46" s="16">
        <v>0</v>
      </c>
      <c r="AH46" s="6"/>
      <c r="AI46" s="88">
        <v>0</v>
      </c>
      <c r="AJ46" s="88">
        <v>0</v>
      </c>
      <c r="AK46" s="16">
        <v>0</v>
      </c>
      <c r="AL46" s="89"/>
      <c r="AM46" s="16">
        <v>0</v>
      </c>
      <c r="AN46" s="89"/>
      <c r="AO46" s="16"/>
      <c r="AP46" s="16"/>
      <c r="AQ46" s="16">
        <v>0</v>
      </c>
      <c r="AR46" s="16"/>
      <c r="AS46" s="16">
        <v>0</v>
      </c>
      <c r="AT46" s="16"/>
      <c r="AU46" s="16">
        <v>0</v>
      </c>
      <c r="AV46" s="16"/>
      <c r="AW46" s="16">
        <v>0</v>
      </c>
      <c r="AX46" s="16"/>
      <c r="AY46" s="16">
        <v>0</v>
      </c>
      <c r="AZ46" s="16"/>
      <c r="BA46" s="16">
        <v>0</v>
      </c>
      <c r="BB46" s="16"/>
      <c r="BC46" s="16">
        <v>0</v>
      </c>
      <c r="BD46" s="16">
        <v>95887.176000000021</v>
      </c>
      <c r="BE46" s="16"/>
      <c r="BF46" s="16">
        <v>69740.039999999994</v>
      </c>
      <c r="BG46" s="16">
        <v>0</v>
      </c>
      <c r="BH46" s="16">
        <v>69740.039999999994</v>
      </c>
      <c r="BI46" s="16" t="e">
        <f>B46*#REF!</f>
        <v>#REF!</v>
      </c>
      <c r="BJ46" s="16">
        <v>6477.73</v>
      </c>
      <c r="BK46" s="16">
        <v>4400</v>
      </c>
      <c r="BL46" s="16"/>
      <c r="BM46" s="16"/>
      <c r="BN46" s="16"/>
      <c r="BO46" s="16">
        <f t="shared" si="8"/>
        <v>10877.73</v>
      </c>
      <c r="BP46" s="16" t="e">
        <f>B46*#REF!</f>
        <v>#REF!</v>
      </c>
      <c r="BQ46" s="16">
        <v>2692.8</v>
      </c>
      <c r="BR46" s="16" t="e">
        <f>B46*#REF!</f>
        <v>#REF!</v>
      </c>
      <c r="BS46" s="16" t="e">
        <f t="shared" si="15"/>
        <v>#REF!</v>
      </c>
      <c r="BT46" s="16">
        <v>20</v>
      </c>
      <c r="BU46" s="41" t="e">
        <f t="shared" si="1"/>
        <v>#REF!</v>
      </c>
      <c r="BV46" s="16">
        <v>63049.642739999043</v>
      </c>
      <c r="BW46" s="16"/>
      <c r="BX46" s="16">
        <v>1848</v>
      </c>
      <c r="BY46" s="16"/>
      <c r="BZ46" s="16"/>
      <c r="CA46" s="16">
        <v>1848</v>
      </c>
      <c r="CB46" s="6">
        <v>0</v>
      </c>
      <c r="CC46" s="42">
        <v>0</v>
      </c>
      <c r="CD46" s="42">
        <v>0</v>
      </c>
      <c r="CE46" s="42">
        <v>0</v>
      </c>
      <c r="CF46" s="42">
        <v>0</v>
      </c>
      <c r="CG46" s="42">
        <v>0</v>
      </c>
      <c r="CH46" s="42"/>
      <c r="CI46" s="16">
        <f t="shared" si="9"/>
        <v>10190.791799999999</v>
      </c>
      <c r="CJ46" s="16">
        <f t="shared" si="10"/>
        <v>6793.8612000000003</v>
      </c>
      <c r="CK46" s="16">
        <v>16984.652999999998</v>
      </c>
      <c r="CL46" s="16"/>
      <c r="CM46" s="16"/>
      <c r="CN46" s="16">
        <f t="shared" si="11"/>
        <v>0</v>
      </c>
      <c r="CO46" s="16">
        <v>138875.41688839343</v>
      </c>
      <c r="CP46" s="16"/>
      <c r="CQ46" s="16" t="e">
        <f>O46+#REF!+AC46+AK46+AM46+AO46+AQ46+AU46+AS46+BD46+BH46+BS46+BW46+CA46+CB46+CC46+CE46+CF46+CK46+CN46+CO46</f>
        <v>#REF!</v>
      </c>
      <c r="CR46" s="16" t="e">
        <f>Q46+U46+AE46+BU46</f>
        <v>#REF!</v>
      </c>
      <c r="CS46" s="16">
        <v>551922.81781187945</v>
      </c>
      <c r="CT46" s="40">
        <f t="shared" si="12"/>
        <v>679386.12</v>
      </c>
      <c r="CU46" s="40">
        <f t="shared" si="13"/>
        <v>127463.30218812055</v>
      </c>
      <c r="CV46" s="40">
        <v>679386.12</v>
      </c>
      <c r="CW46" s="40"/>
      <c r="CX46" s="40"/>
      <c r="CY46" s="40"/>
      <c r="CZ46" s="40"/>
      <c r="DA46" s="40"/>
      <c r="DB46" s="40"/>
      <c r="DC46" s="40"/>
      <c r="DD46" s="40"/>
      <c r="DE46" s="40">
        <f t="shared" si="16"/>
        <v>794814.2</v>
      </c>
      <c r="DF46" s="40">
        <v>115428.07999999996</v>
      </c>
      <c r="DG46" s="10"/>
      <c r="DH46" s="12"/>
      <c r="DI46" s="12"/>
      <c r="DJ46" s="12"/>
      <c r="DK46" s="12"/>
      <c r="DL46" s="12"/>
    </row>
    <row r="47" spans="1:116">
      <c r="A47" s="1" t="s">
        <v>44</v>
      </c>
      <c r="B47" s="16">
        <v>6192.5</v>
      </c>
      <c r="C47" s="16" t="e">
        <f>B47*#REF!</f>
        <v>#REF!</v>
      </c>
      <c r="D47" s="16">
        <v>13365</v>
      </c>
      <c r="E47" s="16"/>
      <c r="F47" s="16">
        <v>6875</v>
      </c>
      <c r="G47" s="16"/>
      <c r="H47" s="16">
        <v>20240</v>
      </c>
      <c r="I47" s="16"/>
      <c r="J47" s="16"/>
      <c r="K47" s="16"/>
      <c r="L47" s="16">
        <v>0</v>
      </c>
      <c r="M47" s="16"/>
      <c r="N47" s="16" t="e">
        <f>B47*#REF!</f>
        <v>#REF!</v>
      </c>
      <c r="O47" s="16" t="e">
        <f t="shared" si="3"/>
        <v>#REF!</v>
      </c>
      <c r="P47" s="16">
        <v>10</v>
      </c>
      <c r="Q47" s="16" t="e">
        <f t="shared" si="4"/>
        <v>#REF!</v>
      </c>
      <c r="R47" s="16">
        <v>191035.7023176644</v>
      </c>
      <c r="S47" s="16">
        <v>3</v>
      </c>
      <c r="T47" s="6">
        <v>10</v>
      </c>
      <c r="U47" s="6" t="e">
        <f>T47*#REF!/100</f>
        <v>#REF!</v>
      </c>
      <c r="V47" s="6">
        <v>118972.185392863</v>
      </c>
      <c r="W47" s="6">
        <v>12</v>
      </c>
      <c r="X47" s="16" t="e">
        <f>B47*#REF!</f>
        <v>#REF!</v>
      </c>
      <c r="Y47" s="88">
        <f t="shared" si="5"/>
        <v>60000</v>
      </c>
      <c r="Z47" s="40">
        <v>0</v>
      </c>
      <c r="AA47" s="16" t="e">
        <f>#REF!*B47</f>
        <v>#REF!</v>
      </c>
      <c r="AB47" s="16" t="e">
        <f>B47*#REF!</f>
        <v>#REF!</v>
      </c>
      <c r="AC47" s="16" t="e">
        <f t="shared" si="6"/>
        <v>#REF!</v>
      </c>
      <c r="AD47" s="40">
        <v>10</v>
      </c>
      <c r="AE47" s="16" t="e">
        <f t="shared" si="7"/>
        <v>#REF!</v>
      </c>
      <c r="AF47" s="16">
        <v>134510.89636353057</v>
      </c>
      <c r="AG47" s="16">
        <v>1</v>
      </c>
      <c r="AH47" s="6"/>
      <c r="AI47" s="88">
        <v>0</v>
      </c>
      <c r="AJ47" s="88">
        <v>0</v>
      </c>
      <c r="AK47" s="16">
        <v>0</v>
      </c>
      <c r="AL47" s="89"/>
      <c r="AM47" s="16">
        <v>0</v>
      </c>
      <c r="AN47" s="89"/>
      <c r="AO47" s="16"/>
      <c r="AP47" s="16"/>
      <c r="AQ47" s="16">
        <v>0</v>
      </c>
      <c r="AR47" s="16"/>
      <c r="AS47" s="16">
        <v>0</v>
      </c>
      <c r="AT47" s="16"/>
      <c r="AU47" s="16">
        <v>0</v>
      </c>
      <c r="AV47" s="16"/>
      <c r="AW47" s="16">
        <v>0</v>
      </c>
      <c r="AX47" s="16"/>
      <c r="AY47" s="16">
        <v>0</v>
      </c>
      <c r="AZ47" s="16"/>
      <c r="BA47" s="16">
        <v>0</v>
      </c>
      <c r="BB47" s="16">
        <v>10</v>
      </c>
      <c r="BC47" s="16">
        <v>60000</v>
      </c>
      <c r="BD47" s="16">
        <v>190620.01200000002</v>
      </c>
      <c r="BE47" s="16">
        <f>7000*12</f>
        <v>84000</v>
      </c>
      <c r="BF47" s="16">
        <v>185789.88</v>
      </c>
      <c r="BG47" s="16">
        <v>0</v>
      </c>
      <c r="BH47" s="16">
        <v>269789.88</v>
      </c>
      <c r="BI47" s="16" t="e">
        <f>B47*#REF!</f>
        <v>#REF!</v>
      </c>
      <c r="BJ47" s="16">
        <v>9478.86</v>
      </c>
      <c r="BK47" s="16">
        <v>0</v>
      </c>
      <c r="BL47" s="16"/>
      <c r="BM47" s="16"/>
      <c r="BN47" s="16"/>
      <c r="BO47" s="16">
        <f t="shared" si="8"/>
        <v>9478.86</v>
      </c>
      <c r="BP47" s="16" t="e">
        <f>B47*#REF!</f>
        <v>#REF!</v>
      </c>
      <c r="BQ47" s="16">
        <v>6507.6</v>
      </c>
      <c r="BR47" s="16" t="e">
        <f>B47*#REF!</f>
        <v>#REF!</v>
      </c>
      <c r="BS47" s="16" t="e">
        <f t="shared" si="15"/>
        <v>#REF!</v>
      </c>
      <c r="BT47" s="16">
        <v>10</v>
      </c>
      <c r="BU47" s="41" t="e">
        <f t="shared" si="1"/>
        <v>#REF!</v>
      </c>
      <c r="BV47" s="16">
        <v>102804.8852031002</v>
      </c>
      <c r="BW47" s="16"/>
      <c r="BX47" s="16">
        <v>1893.6</v>
      </c>
      <c r="BY47" s="16"/>
      <c r="BZ47" s="16"/>
      <c r="CA47" s="16">
        <v>1893.6</v>
      </c>
      <c r="CB47" s="6">
        <v>0</v>
      </c>
      <c r="CC47" s="42">
        <v>44075.4</v>
      </c>
      <c r="CD47" s="42">
        <v>0</v>
      </c>
      <c r="CE47" s="42">
        <v>0</v>
      </c>
      <c r="CF47" s="42">
        <v>0</v>
      </c>
      <c r="CG47" s="42">
        <v>0</v>
      </c>
      <c r="CH47" s="42">
        <v>22</v>
      </c>
      <c r="CI47" s="16">
        <f t="shared" si="9"/>
        <v>31722.254999999997</v>
      </c>
      <c r="CJ47" s="16">
        <f t="shared" si="10"/>
        <v>21148.170000000002</v>
      </c>
      <c r="CK47" s="16">
        <v>52892.425000000003</v>
      </c>
      <c r="CL47" s="16"/>
      <c r="CM47" s="16"/>
      <c r="CN47" s="16">
        <f t="shared" si="11"/>
        <v>0</v>
      </c>
      <c r="CO47" s="16">
        <v>276078.97883832309</v>
      </c>
      <c r="CP47" s="16"/>
      <c r="CQ47" s="16" t="e">
        <f>O47+#REF!+AC47+AK47+AM47+AO47+AQ47+AU47+AS47+BD47+BH47+BS47+BW47+CA47+CB47+CC47+CE47+CF47+CK47+CN47+CO47</f>
        <v>#REF!</v>
      </c>
      <c r="CR47" s="16" t="e">
        <f>Q47+U47+AE47+BU47</f>
        <v>#REF!</v>
      </c>
      <c r="CS47" s="16">
        <v>1382673.9651154813</v>
      </c>
      <c r="CT47" s="40">
        <f t="shared" si="12"/>
        <v>2288943.81</v>
      </c>
      <c r="CU47" s="40">
        <f t="shared" si="13"/>
        <v>906269.84488451877</v>
      </c>
      <c r="CV47" s="40">
        <v>2114817</v>
      </c>
      <c r="CW47" s="40">
        <v>174126.81</v>
      </c>
      <c r="CX47" s="40"/>
      <c r="CY47" s="40"/>
      <c r="CZ47" s="40"/>
      <c r="DA47" s="40"/>
      <c r="DB47" s="40"/>
      <c r="DC47" s="40"/>
      <c r="DD47" s="40"/>
      <c r="DE47" s="40">
        <f t="shared" si="16"/>
        <v>3819148.6300000008</v>
      </c>
      <c r="DF47" s="40">
        <v>1530204.8200000005</v>
      </c>
      <c r="DG47" s="10"/>
      <c r="DH47" s="12"/>
      <c r="DI47" s="12"/>
      <c r="DJ47" s="12"/>
      <c r="DK47" s="12"/>
      <c r="DL47" s="12"/>
    </row>
    <row r="48" spans="1:116">
      <c r="A48" s="1" t="s">
        <v>45</v>
      </c>
      <c r="B48" s="16">
        <v>14650.7</v>
      </c>
      <c r="C48" s="16" t="e">
        <f>B48*#REF!</f>
        <v>#REF!</v>
      </c>
      <c r="D48" s="16"/>
      <c r="E48" s="16"/>
      <c r="F48" s="16">
        <v>11750</v>
      </c>
      <c r="G48" s="16"/>
      <c r="H48" s="16">
        <v>11750</v>
      </c>
      <c r="I48" s="40"/>
      <c r="J48" s="40">
        <v>52995.859199999999</v>
      </c>
      <c r="K48" s="40">
        <v>1705.5504000000001</v>
      </c>
      <c r="L48" s="16">
        <v>54701.409599999999</v>
      </c>
      <c r="M48" s="16"/>
      <c r="N48" s="16" t="e">
        <f>B48*#REF!</f>
        <v>#REF!</v>
      </c>
      <c r="O48" s="16" t="e">
        <f t="shared" si="3"/>
        <v>#REF!</v>
      </c>
      <c r="P48" s="16">
        <v>40</v>
      </c>
      <c r="Q48" s="16" t="e">
        <f t="shared" si="4"/>
        <v>#REF!</v>
      </c>
      <c r="R48" s="16">
        <v>601223.40894535009</v>
      </c>
      <c r="S48" s="16">
        <v>3</v>
      </c>
      <c r="T48" s="6">
        <v>10</v>
      </c>
      <c r="U48" s="6" t="e">
        <f>T48*#REF!/100</f>
        <v>#REF!</v>
      </c>
      <c r="V48" s="6">
        <v>281473.6853508628</v>
      </c>
      <c r="W48" s="6">
        <v>12</v>
      </c>
      <c r="X48" s="16">
        <v>0</v>
      </c>
      <c r="Y48" s="88">
        <f t="shared" si="5"/>
        <v>0</v>
      </c>
      <c r="Z48" s="40">
        <v>0</v>
      </c>
      <c r="AA48" s="16" t="e">
        <f>#REF!*B48</f>
        <v>#REF!</v>
      </c>
      <c r="AB48" s="16" t="e">
        <f>B48*#REF!</f>
        <v>#REF!</v>
      </c>
      <c r="AC48" s="16" t="e">
        <f t="shared" si="6"/>
        <v>#REF!</v>
      </c>
      <c r="AD48" s="40">
        <v>30</v>
      </c>
      <c r="AE48" s="16" t="e">
        <f t="shared" si="7"/>
        <v>#REF!</v>
      </c>
      <c r="AF48" s="16">
        <v>3667.3452013222591</v>
      </c>
      <c r="AG48" s="16">
        <v>0</v>
      </c>
      <c r="AH48" s="6"/>
      <c r="AI48" s="88">
        <v>0</v>
      </c>
      <c r="AJ48" s="88">
        <v>0</v>
      </c>
      <c r="AK48" s="16">
        <v>0</v>
      </c>
      <c r="AL48" s="89"/>
      <c r="AM48" s="16">
        <v>0</v>
      </c>
      <c r="AN48" s="89"/>
      <c r="AO48" s="16"/>
      <c r="AP48" s="16"/>
      <c r="AQ48" s="16">
        <v>0</v>
      </c>
      <c r="AR48" s="16"/>
      <c r="AS48" s="16">
        <v>0</v>
      </c>
      <c r="AT48" s="16"/>
      <c r="AU48" s="16">
        <v>0</v>
      </c>
      <c r="AV48" s="16"/>
      <c r="AW48" s="16">
        <v>0</v>
      </c>
      <c r="AX48" s="16"/>
      <c r="AY48" s="16">
        <v>0</v>
      </c>
      <c r="AZ48" s="16"/>
      <c r="BA48" s="16">
        <v>0</v>
      </c>
      <c r="BB48" s="16"/>
      <c r="BC48" s="16">
        <v>0</v>
      </c>
      <c r="BD48" s="16">
        <v>450983.70768000005</v>
      </c>
      <c r="BE48" s="16"/>
      <c r="BF48" s="16">
        <v>336019.92</v>
      </c>
      <c r="BG48" s="16">
        <v>0</v>
      </c>
      <c r="BH48" s="16">
        <v>336019.92</v>
      </c>
      <c r="BI48" s="16" t="e">
        <f>B48*#REF!</f>
        <v>#REF!</v>
      </c>
      <c r="BJ48" s="16">
        <v>17615.150000000001</v>
      </c>
      <c r="BK48" s="16">
        <v>46310</v>
      </c>
      <c r="BL48" s="16"/>
      <c r="BM48" s="16"/>
      <c r="BN48" s="16"/>
      <c r="BO48" s="16">
        <f t="shared" si="8"/>
        <v>63925.15</v>
      </c>
      <c r="BP48" s="16" t="e">
        <f>B48*#REF!</f>
        <v>#REF!</v>
      </c>
      <c r="BQ48" s="16">
        <v>13104.960000000003</v>
      </c>
      <c r="BR48" s="16" t="e">
        <f>B48*#REF!</f>
        <v>#REF!</v>
      </c>
      <c r="BS48" s="16" t="e">
        <f t="shared" si="15"/>
        <v>#REF!</v>
      </c>
      <c r="BT48" s="16">
        <v>20</v>
      </c>
      <c r="BU48" s="41" t="e">
        <f t="shared" si="1"/>
        <v>#REF!</v>
      </c>
      <c r="BV48" s="16">
        <v>312384.79467919871</v>
      </c>
      <c r="BW48" s="16"/>
      <c r="BX48" s="16">
        <v>8618.4</v>
      </c>
      <c r="BY48" s="16"/>
      <c r="BZ48" s="16"/>
      <c r="CA48" s="16">
        <v>8618.4</v>
      </c>
      <c r="CB48" s="6">
        <v>0</v>
      </c>
      <c r="CC48" s="42">
        <v>150630.48000000001</v>
      </c>
      <c r="CD48" s="42">
        <v>0</v>
      </c>
      <c r="CE48" s="42">
        <v>0</v>
      </c>
      <c r="CF48" s="42">
        <v>0</v>
      </c>
      <c r="CG48" s="42">
        <v>0</v>
      </c>
      <c r="CH48" s="42"/>
      <c r="CI48" s="16">
        <f t="shared" si="9"/>
        <v>52221.886200000001</v>
      </c>
      <c r="CJ48" s="16">
        <f t="shared" si="10"/>
        <v>34814.590799999998</v>
      </c>
      <c r="CK48" s="16">
        <v>87036.476999999999</v>
      </c>
      <c r="CL48" s="16"/>
      <c r="CM48" s="16"/>
      <c r="CN48" s="16">
        <f t="shared" si="11"/>
        <v>0</v>
      </c>
      <c r="CO48" s="16">
        <v>653169.20391871128</v>
      </c>
      <c r="CP48" s="16"/>
      <c r="CQ48" s="16" t="e">
        <f>O48+#REF!+AC48+AK48+AM48+AO48+AQ48+AU48+AS48+BD48+BH48+BS48+BW48+CA48+CB48+CC48+CE48+CF48+CK48+CN48+CO48</f>
        <v>#REF!</v>
      </c>
      <c r="CR48" s="16" t="e">
        <f>Q48+U48+AE48+BU48</f>
        <v>#REF!</v>
      </c>
      <c r="CS48" s="16">
        <v>2885207.4227754446</v>
      </c>
      <c r="CT48" s="40">
        <f t="shared" si="12"/>
        <v>3481459.08</v>
      </c>
      <c r="CU48" s="40">
        <f t="shared" si="13"/>
        <v>596251.6572245555</v>
      </c>
      <c r="CV48" s="40">
        <v>3481459.08</v>
      </c>
      <c r="CW48" s="40"/>
      <c r="CX48" s="40"/>
      <c r="CY48" s="40"/>
      <c r="CZ48" s="40"/>
      <c r="DA48" s="40"/>
      <c r="DB48" s="40"/>
      <c r="DC48" s="40"/>
      <c r="DD48" s="40"/>
      <c r="DE48" s="40">
        <f t="shared" si="16"/>
        <v>4084317.62</v>
      </c>
      <c r="DF48" s="40">
        <v>602858.54</v>
      </c>
      <c r="DG48" s="10"/>
      <c r="DH48" s="12"/>
      <c r="DI48" s="12"/>
      <c r="DJ48" s="12"/>
      <c r="DK48" s="12"/>
      <c r="DL48" s="12"/>
    </row>
    <row r="49" spans="1:116">
      <c r="A49" s="1" t="s">
        <v>47</v>
      </c>
      <c r="B49" s="16">
        <v>4650.8999999999996</v>
      </c>
      <c r="C49" s="16" t="e">
        <f>B49*#REF!</f>
        <v>#REF!</v>
      </c>
      <c r="D49" s="16"/>
      <c r="E49" s="16"/>
      <c r="F49" s="16">
        <v>2000</v>
      </c>
      <c r="G49" s="16"/>
      <c r="H49" s="16">
        <v>2000</v>
      </c>
      <c r="I49" s="16"/>
      <c r="J49" s="16">
        <v>14697.331199999999</v>
      </c>
      <c r="K49" s="16">
        <v>556.87248</v>
      </c>
      <c r="L49" s="16">
        <v>15254.203679999999</v>
      </c>
      <c r="M49" s="16"/>
      <c r="N49" s="16" t="e">
        <f>B49*#REF!</f>
        <v>#REF!</v>
      </c>
      <c r="O49" s="16" t="e">
        <f t="shared" si="3"/>
        <v>#REF!</v>
      </c>
      <c r="P49" s="16">
        <v>15</v>
      </c>
      <c r="Q49" s="16" t="e">
        <f t="shared" si="4"/>
        <v>#REF!</v>
      </c>
      <c r="R49" s="16">
        <v>152360.6088098411</v>
      </c>
      <c r="S49" s="16">
        <v>3</v>
      </c>
      <c r="T49" s="6">
        <v>10</v>
      </c>
      <c r="U49" s="6" t="e">
        <f>T49*#REF!/100</f>
        <v>#REF!</v>
      </c>
      <c r="V49" s="6">
        <v>89354.499320737406</v>
      </c>
      <c r="W49" s="6">
        <v>12</v>
      </c>
      <c r="X49" s="16" t="e">
        <f>B49*#REF!</f>
        <v>#REF!</v>
      </c>
      <c r="Y49" s="88">
        <f t="shared" si="5"/>
        <v>15400</v>
      </c>
      <c r="Z49" s="40">
        <f t="shared" si="14"/>
        <v>1800</v>
      </c>
      <c r="AA49" s="16" t="e">
        <f>#REF!*B49</f>
        <v>#REF!</v>
      </c>
      <c r="AB49" s="16" t="e">
        <f>B49*#REF!</f>
        <v>#REF!</v>
      </c>
      <c r="AC49" s="16" t="e">
        <f t="shared" si="6"/>
        <v>#REF!</v>
      </c>
      <c r="AD49" s="40">
        <v>15</v>
      </c>
      <c r="AE49" s="16" t="e">
        <f t="shared" si="7"/>
        <v>#REF!</v>
      </c>
      <c r="AF49" s="16">
        <v>73574.241873485662</v>
      </c>
      <c r="AG49" s="16">
        <v>1</v>
      </c>
      <c r="AH49" s="6">
        <v>44</v>
      </c>
      <c r="AI49" s="88">
        <v>0</v>
      </c>
      <c r="AJ49" s="88">
        <v>15400</v>
      </c>
      <c r="AK49" s="16">
        <v>24200</v>
      </c>
      <c r="AL49" s="89"/>
      <c r="AM49" s="16">
        <v>0</v>
      </c>
      <c r="AN49" s="89"/>
      <c r="AO49" s="16"/>
      <c r="AP49" s="16"/>
      <c r="AQ49" s="16">
        <v>0</v>
      </c>
      <c r="AR49" s="16"/>
      <c r="AS49" s="16">
        <v>0</v>
      </c>
      <c r="AT49" s="16"/>
      <c r="AU49" s="16">
        <v>0</v>
      </c>
      <c r="AV49" s="16"/>
      <c r="AW49" s="16">
        <v>0</v>
      </c>
      <c r="AX49" s="16"/>
      <c r="AY49" s="16">
        <v>0</v>
      </c>
      <c r="AZ49" s="16"/>
      <c r="BA49" s="16">
        <v>0</v>
      </c>
      <c r="BB49" s="16"/>
      <c r="BC49" s="16">
        <v>0</v>
      </c>
      <c r="BD49" s="16">
        <v>143165.86415999997</v>
      </c>
      <c r="BE49" s="16"/>
      <c r="BF49" s="16">
        <v>104301</v>
      </c>
      <c r="BG49" s="16">
        <v>0</v>
      </c>
      <c r="BH49" s="16">
        <v>104301</v>
      </c>
      <c r="BI49" s="16" t="e">
        <f>B49*#REF!</f>
        <v>#REF!</v>
      </c>
      <c r="BJ49" s="16">
        <v>2433.13</v>
      </c>
      <c r="BK49" s="16">
        <v>0</v>
      </c>
      <c r="BL49" s="16"/>
      <c r="BM49" s="16"/>
      <c r="BN49" s="16"/>
      <c r="BO49" s="16">
        <f t="shared" si="8"/>
        <v>2433.13</v>
      </c>
      <c r="BP49" s="16" t="e">
        <f>B49*#REF!</f>
        <v>#REF!</v>
      </c>
      <c r="BQ49" s="16">
        <v>4084.0800000000004</v>
      </c>
      <c r="BR49" s="16" t="e">
        <f>B49*#REF!</f>
        <v>#REF!</v>
      </c>
      <c r="BS49" s="16" t="e">
        <f t="shared" si="15"/>
        <v>#REF!</v>
      </c>
      <c r="BT49" s="16">
        <v>15</v>
      </c>
      <c r="BU49" s="41" t="e">
        <f t="shared" si="1"/>
        <v>#REF!</v>
      </c>
      <c r="BV49" s="16">
        <v>74408.722833365639</v>
      </c>
      <c r="BW49" s="16"/>
      <c r="BX49" s="16">
        <v>2532</v>
      </c>
      <c r="BY49" s="16"/>
      <c r="BZ49" s="16"/>
      <c r="CA49" s="16">
        <v>2532</v>
      </c>
      <c r="CB49" s="6">
        <v>0</v>
      </c>
      <c r="CC49" s="42">
        <v>0</v>
      </c>
      <c r="CD49" s="42">
        <v>0</v>
      </c>
      <c r="CE49" s="42">
        <v>0</v>
      </c>
      <c r="CF49" s="42">
        <v>0</v>
      </c>
      <c r="CG49" s="42">
        <v>0</v>
      </c>
      <c r="CH49" s="42"/>
      <c r="CI49" s="16">
        <f t="shared" si="9"/>
        <v>15568.821</v>
      </c>
      <c r="CJ49" s="16">
        <f t="shared" si="10"/>
        <v>10379.214</v>
      </c>
      <c r="CK49" s="16">
        <v>25948.035</v>
      </c>
      <c r="CL49" s="16"/>
      <c r="CM49" s="16"/>
      <c r="CN49" s="16">
        <f t="shared" si="11"/>
        <v>0</v>
      </c>
      <c r="CO49" s="16">
        <v>207350.13688803499</v>
      </c>
      <c r="CP49" s="16"/>
      <c r="CQ49" s="16" t="e">
        <f>O49+#REF!+AC49+AK49+AM49+AO49+AQ49+AU49+AS49+BD49+BH49+BS49+BW49+CA49+CB49+CC49+CE49+CF49+CK49+CN49+CO49</f>
        <v>#REF!</v>
      </c>
      <c r="CR49" s="16" t="e">
        <f>Q49+U49+AE49+BU49</f>
        <v>#REF!</v>
      </c>
      <c r="CS49" s="16">
        <v>897195.10888546484</v>
      </c>
      <c r="CT49" s="40">
        <f t="shared" si="12"/>
        <v>1037921.4</v>
      </c>
      <c r="CU49" s="40">
        <f t="shared" si="13"/>
        <v>140726.29111453518</v>
      </c>
      <c r="CV49" s="40">
        <v>1037921.4</v>
      </c>
      <c r="CW49" s="40"/>
      <c r="CX49" s="40"/>
      <c r="CY49" s="40"/>
      <c r="CZ49" s="40"/>
      <c r="DA49" s="40"/>
      <c r="DB49" s="40"/>
      <c r="DC49" s="40"/>
      <c r="DD49" s="40"/>
      <c r="DE49" s="40">
        <f t="shared" si="16"/>
        <v>1291904.75</v>
      </c>
      <c r="DF49" s="40">
        <v>253983.34999999998</v>
      </c>
      <c r="DG49" s="10"/>
      <c r="DH49" s="12"/>
      <c r="DI49" s="12"/>
      <c r="DJ49" s="12"/>
      <c r="DK49" s="12"/>
      <c r="DL49" s="12"/>
    </row>
    <row r="50" spans="1:116">
      <c r="A50" s="1" t="s">
        <v>46</v>
      </c>
      <c r="B50" s="16">
        <v>2175</v>
      </c>
      <c r="C50" s="16" t="e">
        <f>B50*#REF!</f>
        <v>#REF!</v>
      </c>
      <c r="D50" s="16"/>
      <c r="E50" s="16"/>
      <c r="F50" s="16">
        <v>1875</v>
      </c>
      <c r="G50" s="16"/>
      <c r="H50" s="16">
        <v>1875</v>
      </c>
      <c r="I50" s="16"/>
      <c r="J50" s="16">
        <v>9460.9439999999995</v>
      </c>
      <c r="K50" s="16">
        <v>294.53280000000001</v>
      </c>
      <c r="L50" s="16">
        <v>9755.4768000000004</v>
      </c>
      <c r="M50" s="16"/>
      <c r="N50" s="16" t="e">
        <f>B50*#REF!</f>
        <v>#REF!</v>
      </c>
      <c r="O50" s="16" t="e">
        <f t="shared" si="3"/>
        <v>#REF!</v>
      </c>
      <c r="P50" s="16">
        <v>20</v>
      </c>
      <c r="Q50" s="16" t="e">
        <f t="shared" si="4"/>
        <v>#REF!</v>
      </c>
      <c r="R50" s="16">
        <v>78623.382164639654</v>
      </c>
      <c r="S50" s="16">
        <v>2</v>
      </c>
      <c r="T50" s="6">
        <v>10</v>
      </c>
      <c r="U50" s="6" t="e">
        <f>T50*#REF!/100</f>
        <v>#REF!</v>
      </c>
      <c r="V50" s="6">
        <v>41786.758696726203</v>
      </c>
      <c r="W50" s="6">
        <v>12</v>
      </c>
      <c r="X50" s="16" t="e">
        <f>B50*#REF!</f>
        <v>#REF!</v>
      </c>
      <c r="Y50" s="88">
        <f t="shared" si="5"/>
        <v>391800</v>
      </c>
      <c r="Z50" s="40">
        <f t="shared" si="14"/>
        <v>1800</v>
      </c>
      <c r="AA50" s="16" t="e">
        <f>#REF!*B50</f>
        <v>#REF!</v>
      </c>
      <c r="AB50" s="16" t="e">
        <f>B50*#REF!</f>
        <v>#REF!</v>
      </c>
      <c r="AC50" s="16" t="e">
        <f t="shared" si="6"/>
        <v>#REF!</v>
      </c>
      <c r="AD50" s="40">
        <v>30</v>
      </c>
      <c r="AE50" s="16" t="e">
        <f t="shared" si="7"/>
        <v>#REF!</v>
      </c>
      <c r="AF50" s="16">
        <v>540118.29551405774</v>
      </c>
      <c r="AG50" s="16">
        <v>3</v>
      </c>
      <c r="AH50" s="6">
        <v>32</v>
      </c>
      <c r="AI50" s="88">
        <v>0</v>
      </c>
      <c r="AJ50" s="88">
        <v>11200</v>
      </c>
      <c r="AK50" s="16">
        <v>17600</v>
      </c>
      <c r="AL50" s="89"/>
      <c r="AM50" s="16">
        <v>0</v>
      </c>
      <c r="AN50" s="89">
        <v>1</v>
      </c>
      <c r="AO50" s="16">
        <v>380000</v>
      </c>
      <c r="AP50" s="16"/>
      <c r="AQ50" s="16">
        <v>0</v>
      </c>
      <c r="AR50" s="16"/>
      <c r="AS50" s="16">
        <v>0</v>
      </c>
      <c r="AT50" s="16">
        <v>1</v>
      </c>
      <c r="AU50" s="16">
        <v>600</v>
      </c>
      <c r="AV50" s="16"/>
      <c r="AW50" s="16">
        <v>0</v>
      </c>
      <c r="AX50" s="16"/>
      <c r="AY50" s="16">
        <v>0</v>
      </c>
      <c r="AZ50" s="16"/>
      <c r="BA50" s="16">
        <v>0</v>
      </c>
      <c r="BB50" s="16"/>
      <c r="BC50" s="16">
        <v>0</v>
      </c>
      <c r="BD50" s="16">
        <v>66951.72</v>
      </c>
      <c r="BE50" s="16"/>
      <c r="BF50" s="16">
        <v>45307.92</v>
      </c>
      <c r="BG50" s="16">
        <v>0</v>
      </c>
      <c r="BH50" s="16">
        <v>45307.92</v>
      </c>
      <c r="BI50" s="16" t="e">
        <f>B50*#REF!</f>
        <v>#REF!</v>
      </c>
      <c r="BJ50" s="16">
        <v>5229.5</v>
      </c>
      <c r="BK50" s="16">
        <v>0</v>
      </c>
      <c r="BL50" s="16"/>
      <c r="BM50" s="16"/>
      <c r="BN50" s="16"/>
      <c r="BO50" s="16">
        <f t="shared" si="8"/>
        <v>5229.5</v>
      </c>
      <c r="BP50" s="16" t="e">
        <f>B50*#REF!</f>
        <v>#REF!</v>
      </c>
      <c r="BQ50" s="16">
        <v>2378.64</v>
      </c>
      <c r="BR50" s="16" t="e">
        <f>B50*#REF!</f>
        <v>#REF!</v>
      </c>
      <c r="BS50" s="16" t="e">
        <f t="shared" si="15"/>
        <v>#REF!</v>
      </c>
      <c r="BT50" s="16">
        <v>10</v>
      </c>
      <c r="BU50" s="41" t="e">
        <f t="shared" si="1"/>
        <v>#REF!</v>
      </c>
      <c r="BV50" s="16">
        <v>38300.810240087674</v>
      </c>
      <c r="BW50" s="16"/>
      <c r="BX50" s="16">
        <v>1910.4</v>
      </c>
      <c r="BY50" s="16"/>
      <c r="BZ50" s="16"/>
      <c r="CA50" s="16">
        <v>1910.4</v>
      </c>
      <c r="CB50" s="6">
        <v>194843.88</v>
      </c>
      <c r="CC50" s="42">
        <v>0</v>
      </c>
      <c r="CD50" s="42">
        <v>0</v>
      </c>
      <c r="CE50" s="42">
        <v>0</v>
      </c>
      <c r="CF50" s="42">
        <v>0</v>
      </c>
      <c r="CG50" s="42">
        <v>0</v>
      </c>
      <c r="CH50" s="42"/>
      <c r="CI50" s="16">
        <f t="shared" si="9"/>
        <v>10220.6646</v>
      </c>
      <c r="CJ50" s="16">
        <f t="shared" si="10"/>
        <v>6813.7764000000006</v>
      </c>
      <c r="CK50" s="16">
        <v>17034.440999999999</v>
      </c>
      <c r="CL50" s="16"/>
      <c r="CM50" s="16"/>
      <c r="CN50" s="16">
        <f t="shared" si="11"/>
        <v>0</v>
      </c>
      <c r="CO50" s="16">
        <v>96967.586430900716</v>
      </c>
      <c r="CP50" s="16"/>
      <c r="CQ50" s="16" t="e">
        <f>O50+#REF!+AC50+AK50+AM50+AO50+AQ50+AU50+AS50+BD50+BH50+BS50+BW50+CA50+CB50+CC50+CE50+CF50+CK50+CN50+CO50</f>
        <v>#REF!</v>
      </c>
      <c r="CR50" s="16" t="e">
        <f>Q50+U50+AE50+BU50</f>
        <v>#REF!</v>
      </c>
      <c r="CS50" s="16">
        <v>1520045.1940464117</v>
      </c>
      <c r="CT50" s="40">
        <f t="shared" si="12"/>
        <v>681377.64</v>
      </c>
      <c r="CU50" s="40">
        <f t="shared" si="13"/>
        <v>-838667.55404641165</v>
      </c>
      <c r="CV50" s="40">
        <v>681377.64</v>
      </c>
      <c r="CW50" s="40"/>
      <c r="CX50" s="40"/>
      <c r="CY50" s="40"/>
      <c r="CZ50" s="40"/>
      <c r="DA50" s="40"/>
      <c r="DB50" s="40"/>
      <c r="DC50" s="40"/>
      <c r="DD50" s="40"/>
      <c r="DE50" s="40">
        <f t="shared" si="16"/>
        <v>812832.58000000007</v>
      </c>
      <c r="DF50" s="40">
        <v>131454.94000000006</v>
      </c>
      <c r="DG50" s="10"/>
      <c r="DH50" s="12"/>
      <c r="DI50" s="12"/>
      <c r="DJ50" s="12"/>
      <c r="DK50" s="12"/>
      <c r="DL50" s="12"/>
    </row>
    <row r="51" spans="1:116">
      <c r="A51" s="1" t="s">
        <v>48</v>
      </c>
      <c r="B51" s="16">
        <v>4574.8</v>
      </c>
      <c r="C51" s="16" t="e">
        <f>B51*#REF!</f>
        <v>#REF!</v>
      </c>
      <c r="D51" s="16"/>
      <c r="E51" s="16"/>
      <c r="F51" s="16">
        <v>2525</v>
      </c>
      <c r="G51" s="16"/>
      <c r="H51" s="16">
        <v>2525</v>
      </c>
      <c r="I51" s="16"/>
      <c r="J51" s="16">
        <v>14603.975999999999</v>
      </c>
      <c r="K51" s="16">
        <v>669.20591999999999</v>
      </c>
      <c r="L51" s="16">
        <v>15273.181919999999</v>
      </c>
      <c r="M51" s="16"/>
      <c r="N51" s="16" t="e">
        <f>B51*#REF!</f>
        <v>#REF!</v>
      </c>
      <c r="O51" s="16" t="e">
        <f t="shared" si="3"/>
        <v>#REF!</v>
      </c>
      <c r="P51" s="16">
        <v>20</v>
      </c>
      <c r="Q51" s="16" t="e">
        <f t="shared" si="4"/>
        <v>#REF!</v>
      </c>
      <c r="R51" s="16">
        <v>157375.16194042546</v>
      </c>
      <c r="S51" s="16">
        <v>2</v>
      </c>
      <c r="T51" s="6">
        <v>10</v>
      </c>
      <c r="U51" s="6" t="e">
        <f>T51*#REF!/100</f>
        <v>#REF!</v>
      </c>
      <c r="V51" s="6">
        <v>87892.443073923248</v>
      </c>
      <c r="W51" s="6">
        <v>12</v>
      </c>
      <c r="X51" s="16" t="e">
        <f>B51*#REF!</f>
        <v>#REF!</v>
      </c>
      <c r="Y51" s="88">
        <f t="shared" si="5"/>
        <v>10500</v>
      </c>
      <c r="Z51" s="40">
        <f t="shared" si="14"/>
        <v>1800</v>
      </c>
      <c r="AA51" s="16" t="e">
        <f>#REF!*B51</f>
        <v>#REF!</v>
      </c>
      <c r="AB51" s="16" t="e">
        <f>B51*#REF!</f>
        <v>#REF!</v>
      </c>
      <c r="AC51" s="16" t="e">
        <f t="shared" si="6"/>
        <v>#REF!</v>
      </c>
      <c r="AD51" s="40">
        <v>10</v>
      </c>
      <c r="AE51" s="16" t="e">
        <f t="shared" si="7"/>
        <v>#REF!</v>
      </c>
      <c r="AF51" s="16">
        <v>64143.427320771843</v>
      </c>
      <c r="AG51" s="16">
        <v>2</v>
      </c>
      <c r="AH51" s="6">
        <v>30</v>
      </c>
      <c r="AI51" s="88">
        <v>0</v>
      </c>
      <c r="AJ51" s="88">
        <v>10500</v>
      </c>
      <c r="AK51" s="16">
        <v>16500</v>
      </c>
      <c r="AL51" s="89">
        <v>12</v>
      </c>
      <c r="AM51" s="16">
        <v>10800</v>
      </c>
      <c r="AN51" s="89"/>
      <c r="AO51" s="16"/>
      <c r="AP51" s="16"/>
      <c r="AQ51" s="16">
        <v>0</v>
      </c>
      <c r="AR51" s="16"/>
      <c r="AS51" s="16">
        <v>0</v>
      </c>
      <c r="AT51" s="16"/>
      <c r="AU51" s="16">
        <v>0</v>
      </c>
      <c r="AV51" s="16"/>
      <c r="AW51" s="16">
        <v>0</v>
      </c>
      <c r="AX51" s="16"/>
      <c r="AY51" s="16">
        <v>0</v>
      </c>
      <c r="AZ51" s="16"/>
      <c r="BA51" s="16">
        <v>0</v>
      </c>
      <c r="BB51" s="16"/>
      <c r="BC51" s="16">
        <v>0</v>
      </c>
      <c r="BD51" s="16">
        <v>140823.32351999998</v>
      </c>
      <c r="BE51" s="16"/>
      <c r="BF51" s="16">
        <v>102336</v>
      </c>
      <c r="BG51" s="16">
        <v>0</v>
      </c>
      <c r="BH51" s="16">
        <v>102336</v>
      </c>
      <c r="BI51" s="16" t="e">
        <f>B51*#REF!</f>
        <v>#REF!</v>
      </c>
      <c r="BJ51" s="16">
        <v>1949.32</v>
      </c>
      <c r="BK51" s="16">
        <v>6600</v>
      </c>
      <c r="BL51" s="16"/>
      <c r="BM51" s="16"/>
      <c r="BN51" s="16"/>
      <c r="BO51" s="16">
        <f t="shared" si="8"/>
        <v>8549.32</v>
      </c>
      <c r="BP51" s="16" t="e">
        <f>B51*#REF!</f>
        <v>#REF!</v>
      </c>
      <c r="BQ51" s="16">
        <v>4128.9600000000009</v>
      </c>
      <c r="BR51" s="16" t="e">
        <f>B51*#REF!</f>
        <v>#REF!</v>
      </c>
      <c r="BS51" s="16" t="e">
        <f t="shared" si="15"/>
        <v>#REF!</v>
      </c>
      <c r="BT51" s="16">
        <v>20</v>
      </c>
      <c r="BU51" s="41" t="e">
        <f t="shared" si="1"/>
        <v>#REF!</v>
      </c>
      <c r="BV51" s="16">
        <v>83894.69132396394</v>
      </c>
      <c r="BW51" s="16"/>
      <c r="BX51" s="16">
        <v>3352.8</v>
      </c>
      <c r="BY51" s="16"/>
      <c r="BZ51" s="16"/>
      <c r="CA51" s="16">
        <v>3352.8</v>
      </c>
      <c r="CB51" s="6">
        <v>0</v>
      </c>
      <c r="CC51" s="42">
        <v>0</v>
      </c>
      <c r="CD51" s="42">
        <v>0</v>
      </c>
      <c r="CE51" s="42">
        <v>0</v>
      </c>
      <c r="CF51" s="42">
        <v>0</v>
      </c>
      <c r="CG51" s="42">
        <v>0</v>
      </c>
      <c r="CH51" s="42"/>
      <c r="CI51" s="16">
        <f t="shared" si="9"/>
        <v>15595.408799999999</v>
      </c>
      <c r="CJ51" s="16">
        <f t="shared" si="10"/>
        <v>10396.939200000001</v>
      </c>
      <c r="CK51" s="16">
        <v>25992.347999999998</v>
      </c>
      <c r="CL51" s="16"/>
      <c r="CM51" s="16"/>
      <c r="CN51" s="16">
        <f t="shared" si="11"/>
        <v>0</v>
      </c>
      <c r="CO51" s="16">
        <v>203957.38593291247</v>
      </c>
      <c r="CP51" s="16"/>
      <c r="CQ51" s="16" t="e">
        <f>O51+#REF!+AC51+AK51+AM51+AO51+AQ51+AU51+AS51+BD51+BH51+BS51+BW51+CA51+CB51+CC51+CE51+CF51+CK51+CN51+CO51</f>
        <v>#REF!</v>
      </c>
      <c r="CR51" s="16" t="e">
        <f>Q51+U51+AE51+BU51</f>
        <v>#REF!</v>
      </c>
      <c r="CS51" s="16">
        <v>897067.58111199702</v>
      </c>
      <c r="CT51" s="40">
        <f t="shared" si="12"/>
        <v>1039693.92</v>
      </c>
      <c r="CU51" s="40">
        <f t="shared" si="13"/>
        <v>142626.33888800303</v>
      </c>
      <c r="CV51" s="40">
        <v>1039693.92</v>
      </c>
      <c r="CW51" s="40"/>
      <c r="CX51" s="40"/>
      <c r="CY51" s="40"/>
      <c r="CZ51" s="40"/>
      <c r="DA51" s="40"/>
      <c r="DB51" s="40"/>
      <c r="DC51" s="40"/>
      <c r="DD51" s="40"/>
      <c r="DE51" s="40">
        <f t="shared" si="16"/>
        <v>1341452.0899999999</v>
      </c>
      <c r="DF51" s="40">
        <v>301758.16999999969</v>
      </c>
      <c r="DG51" s="10"/>
      <c r="DH51" s="12"/>
      <c r="DI51" s="12"/>
      <c r="DJ51" s="12"/>
      <c r="DK51" s="12"/>
      <c r="DL51" s="12"/>
    </row>
    <row r="52" spans="1:116">
      <c r="A52" s="1" t="s">
        <v>49</v>
      </c>
      <c r="B52" s="16">
        <v>1532.6</v>
      </c>
      <c r="C52" s="16" t="e">
        <f>B52*#REF!</f>
        <v>#REF!</v>
      </c>
      <c r="D52" s="16"/>
      <c r="E52" s="16"/>
      <c r="F52" s="16"/>
      <c r="G52" s="16"/>
      <c r="H52" s="16">
        <v>0</v>
      </c>
      <c r="I52" s="16"/>
      <c r="J52" s="16">
        <v>5013.1439999999993</v>
      </c>
      <c r="K52" s="16">
        <v>256.17503999999997</v>
      </c>
      <c r="L52" s="16">
        <v>5269.3190399999994</v>
      </c>
      <c r="M52" s="16"/>
      <c r="N52" s="16" t="e">
        <f>B52*#REF!</f>
        <v>#REF!</v>
      </c>
      <c r="O52" s="16" t="e">
        <f t="shared" si="3"/>
        <v>#REF!</v>
      </c>
      <c r="P52" s="16">
        <v>10</v>
      </c>
      <c r="Q52" s="16" t="e">
        <f t="shared" si="4"/>
        <v>#REF!</v>
      </c>
      <c r="R52" s="16">
        <v>47566.05489588574</v>
      </c>
      <c r="S52" s="16">
        <v>0</v>
      </c>
      <c r="T52" s="6">
        <v>10</v>
      </c>
      <c r="U52" s="6" t="e">
        <f>T52*#REF!/100</f>
        <v>#REF!</v>
      </c>
      <c r="V52" s="6">
        <v>29444.775346483941</v>
      </c>
      <c r="W52" s="6">
        <v>12</v>
      </c>
      <c r="X52" s="16">
        <v>0</v>
      </c>
      <c r="Y52" s="88">
        <f t="shared" si="5"/>
        <v>0</v>
      </c>
      <c r="Z52" s="40">
        <v>0</v>
      </c>
      <c r="AA52" s="16" t="e">
        <f>#REF!*B52</f>
        <v>#REF!</v>
      </c>
      <c r="AB52" s="16" t="e">
        <f>B52*#REF!</f>
        <v>#REF!</v>
      </c>
      <c r="AC52" s="16" t="e">
        <f t="shared" si="6"/>
        <v>#REF!</v>
      </c>
      <c r="AD52" s="40">
        <v>6</v>
      </c>
      <c r="AE52" s="16" t="e">
        <f t="shared" si="7"/>
        <v>#REF!</v>
      </c>
      <c r="AF52" s="16">
        <v>312.81296881478926</v>
      </c>
      <c r="AG52" s="16">
        <v>0</v>
      </c>
      <c r="AH52" s="6"/>
      <c r="AI52" s="88">
        <v>0</v>
      </c>
      <c r="AJ52" s="88">
        <v>0</v>
      </c>
      <c r="AK52" s="16">
        <v>0</v>
      </c>
      <c r="AL52" s="89"/>
      <c r="AM52" s="16">
        <v>0</v>
      </c>
      <c r="AN52" s="89"/>
      <c r="AO52" s="16"/>
      <c r="AP52" s="16"/>
      <c r="AQ52" s="16">
        <v>0</v>
      </c>
      <c r="AR52" s="16"/>
      <c r="AS52" s="16">
        <v>0</v>
      </c>
      <c r="AT52" s="16"/>
      <c r="AU52" s="16">
        <v>0</v>
      </c>
      <c r="AV52" s="16"/>
      <c r="AW52" s="16">
        <v>0</v>
      </c>
      <c r="AX52" s="16"/>
      <c r="AY52" s="16">
        <v>0</v>
      </c>
      <c r="AZ52" s="16"/>
      <c r="BA52" s="16">
        <v>0</v>
      </c>
      <c r="BB52" s="16"/>
      <c r="BC52" s="16">
        <v>0</v>
      </c>
      <c r="BD52" s="16">
        <v>47177.106240000001</v>
      </c>
      <c r="BE52" s="16"/>
      <c r="BF52" s="16">
        <v>33889.919999999998</v>
      </c>
      <c r="BG52" s="16">
        <v>0</v>
      </c>
      <c r="BH52" s="16">
        <v>33889.919999999998</v>
      </c>
      <c r="BI52" s="16" t="e">
        <f>B52*#REF!</f>
        <v>#REF!</v>
      </c>
      <c r="BJ52" s="16">
        <v>1949.32</v>
      </c>
      <c r="BK52" s="16">
        <v>0</v>
      </c>
      <c r="BL52" s="16"/>
      <c r="BM52" s="16"/>
      <c r="BN52" s="16"/>
      <c r="BO52" s="16">
        <f t="shared" si="8"/>
        <v>1949.32</v>
      </c>
      <c r="BP52" s="16" t="e">
        <f>B52*#REF!</f>
        <v>#REF!</v>
      </c>
      <c r="BQ52" s="16">
        <v>1256.6399999999999</v>
      </c>
      <c r="BR52" s="16" t="e">
        <f>B52*#REF!</f>
        <v>#REF!</v>
      </c>
      <c r="BS52" s="16" t="e">
        <f t="shared" si="15"/>
        <v>#REF!</v>
      </c>
      <c r="BT52" s="16">
        <v>10</v>
      </c>
      <c r="BU52" s="41" t="e">
        <f t="shared" si="1"/>
        <v>#REF!</v>
      </c>
      <c r="BV52" s="16">
        <v>24617.849275199245</v>
      </c>
      <c r="BW52" s="16"/>
      <c r="BX52" s="16">
        <v>1689.6</v>
      </c>
      <c r="BY52" s="16"/>
      <c r="BZ52" s="16"/>
      <c r="CA52" s="16">
        <v>1689.6</v>
      </c>
      <c r="CB52" s="6">
        <v>0</v>
      </c>
      <c r="CC52" s="42">
        <v>0</v>
      </c>
      <c r="CD52" s="42">
        <v>0</v>
      </c>
      <c r="CE52" s="42">
        <v>0</v>
      </c>
      <c r="CF52" s="42">
        <v>0</v>
      </c>
      <c r="CG52" s="42">
        <v>0</v>
      </c>
      <c r="CH52" s="42"/>
      <c r="CI52" s="16">
        <f t="shared" si="9"/>
        <v>4971.3227999999999</v>
      </c>
      <c r="CJ52" s="16">
        <f t="shared" si="10"/>
        <v>3314.2152000000001</v>
      </c>
      <c r="CK52" s="16">
        <v>8285.5380000000005</v>
      </c>
      <c r="CL52" s="16"/>
      <c r="CM52" s="16"/>
      <c r="CN52" s="16">
        <f t="shared" si="11"/>
        <v>0</v>
      </c>
      <c r="CO52" s="16">
        <v>68327.596765056747</v>
      </c>
      <c r="CP52" s="16"/>
      <c r="CQ52" s="16" t="e">
        <f>O52+#REF!+AC52+AK52+AM52+AO52+AQ52+AU52+AS52+BD52+BH52+BS52+BW52+CA52+CB52+CC52+CE52+CF52+CK52+CN52+CO52</f>
        <v>#REF!</v>
      </c>
      <c r="CR52" s="16" t="e">
        <f>Q52+U52+AE52+BU52</f>
        <v>#REF!</v>
      </c>
      <c r="CS52" s="16">
        <v>261311.25349144047</v>
      </c>
      <c r="CT52" s="40">
        <f t="shared" si="12"/>
        <v>331421.52</v>
      </c>
      <c r="CU52" s="40">
        <f t="shared" si="13"/>
        <v>70110.266508559551</v>
      </c>
      <c r="CV52" s="40">
        <v>331421.52</v>
      </c>
      <c r="CW52" s="40"/>
      <c r="CX52" s="40"/>
      <c r="CY52" s="40"/>
      <c r="CZ52" s="40"/>
      <c r="DA52" s="40"/>
      <c r="DB52" s="40"/>
      <c r="DC52" s="40"/>
      <c r="DD52" s="40"/>
      <c r="DE52" s="40">
        <f t="shared" si="16"/>
        <v>415655.60000000009</v>
      </c>
      <c r="DF52" s="40">
        <v>84234.080000000075</v>
      </c>
      <c r="DG52" s="10"/>
      <c r="DH52" s="12"/>
      <c r="DI52" s="12"/>
      <c r="DJ52" s="12"/>
      <c r="DK52" s="12"/>
      <c r="DL52" s="12"/>
    </row>
    <row r="53" spans="1:116">
      <c r="A53" s="1" t="s">
        <v>77</v>
      </c>
      <c r="B53" s="16">
        <v>3770.2</v>
      </c>
      <c r="C53" s="16" t="e">
        <f>B53*#REF!</f>
        <v>#REF!</v>
      </c>
      <c r="D53" s="16"/>
      <c r="E53" s="16"/>
      <c r="F53" s="16"/>
      <c r="G53" s="16"/>
      <c r="H53" s="16">
        <v>0</v>
      </c>
      <c r="I53" s="16"/>
      <c r="J53" s="16">
        <v>10598.4</v>
      </c>
      <c r="K53" s="16">
        <v>1130.184</v>
      </c>
      <c r="L53" s="16">
        <v>11728.583999999999</v>
      </c>
      <c r="M53" s="16"/>
      <c r="N53" s="16" t="e">
        <f>B53*#REF!</f>
        <v>#REF!</v>
      </c>
      <c r="O53" s="16" t="e">
        <f t="shared" si="3"/>
        <v>#REF!</v>
      </c>
      <c r="P53" s="16">
        <v>40</v>
      </c>
      <c r="Q53" s="16" t="e">
        <f t="shared" si="4"/>
        <v>#REF!</v>
      </c>
      <c r="R53" s="16">
        <v>147197.61526716067</v>
      </c>
      <c r="S53" s="16">
        <v>0</v>
      </c>
      <c r="T53" s="6">
        <v>10</v>
      </c>
      <c r="U53" s="6" t="e">
        <f>T53*#REF!/100</f>
        <v>#REF!</v>
      </c>
      <c r="V53" s="6">
        <v>72434.224201561898</v>
      </c>
      <c r="W53" s="6">
        <v>12</v>
      </c>
      <c r="X53" s="16">
        <v>0</v>
      </c>
      <c r="Y53" s="88">
        <f t="shared" si="5"/>
        <v>0</v>
      </c>
      <c r="Z53" s="40">
        <v>0</v>
      </c>
      <c r="AA53" s="16" t="e">
        <f>#REF!*B53</f>
        <v>#REF!</v>
      </c>
      <c r="AB53" s="16" t="e">
        <f>B53*#REF!</f>
        <v>#REF!</v>
      </c>
      <c r="AC53" s="16" t="e">
        <f t="shared" si="6"/>
        <v>#REF!</v>
      </c>
      <c r="AD53" s="40">
        <v>40</v>
      </c>
      <c r="AE53" s="16" t="e">
        <f t="shared" si="7"/>
        <v>#REF!</v>
      </c>
      <c r="AF53" s="16">
        <v>1016.3481203699509</v>
      </c>
      <c r="AG53" s="16">
        <v>0</v>
      </c>
      <c r="AH53" s="6"/>
      <c r="AI53" s="88">
        <v>0</v>
      </c>
      <c r="AJ53" s="88">
        <v>0</v>
      </c>
      <c r="AK53" s="16">
        <v>0</v>
      </c>
      <c r="AL53" s="89"/>
      <c r="AM53" s="16">
        <v>0</v>
      </c>
      <c r="AN53" s="89"/>
      <c r="AO53" s="16"/>
      <c r="AP53" s="16"/>
      <c r="AQ53" s="16">
        <v>0</v>
      </c>
      <c r="AR53" s="16"/>
      <c r="AS53" s="16">
        <v>0</v>
      </c>
      <c r="AT53" s="16"/>
      <c r="AU53" s="16">
        <v>0</v>
      </c>
      <c r="AV53" s="16"/>
      <c r="AW53" s="16">
        <v>0</v>
      </c>
      <c r="AX53" s="16"/>
      <c r="AY53" s="16">
        <v>0</v>
      </c>
      <c r="AZ53" s="16"/>
      <c r="BA53" s="16">
        <v>0</v>
      </c>
      <c r="BB53" s="16"/>
      <c r="BC53" s="16">
        <v>0</v>
      </c>
      <c r="BD53" s="16">
        <v>116055.80448000001</v>
      </c>
      <c r="BE53" s="16"/>
      <c r="BF53" s="16">
        <v>83606.039999999994</v>
      </c>
      <c r="BG53" s="16">
        <v>0</v>
      </c>
      <c r="BH53" s="16">
        <v>83606.039999999994</v>
      </c>
      <c r="BI53" s="16" t="e">
        <f>B53*#REF!</f>
        <v>#REF!</v>
      </c>
      <c r="BJ53" s="16">
        <v>3015.5699999999997</v>
      </c>
      <c r="BK53" s="16">
        <v>0</v>
      </c>
      <c r="BL53" s="16"/>
      <c r="BM53" s="16"/>
      <c r="BN53" s="16"/>
      <c r="BO53" s="16">
        <f t="shared" si="8"/>
        <v>3015.5699999999997</v>
      </c>
      <c r="BP53" s="16" t="e">
        <f>B53*#REF!</f>
        <v>#REF!</v>
      </c>
      <c r="BQ53" s="16">
        <v>2647.92</v>
      </c>
      <c r="BR53" s="16" t="e">
        <f>B53*#REF!</f>
        <v>#REF!</v>
      </c>
      <c r="BS53" s="16" t="e">
        <f t="shared" si="15"/>
        <v>#REF!</v>
      </c>
      <c r="BT53" s="16">
        <v>40</v>
      </c>
      <c r="BU53" s="41" t="e">
        <f t="shared" si="1"/>
        <v>#REF!</v>
      </c>
      <c r="BV53" s="16">
        <v>73963.877914286291</v>
      </c>
      <c r="BW53" s="16"/>
      <c r="BX53" s="16">
        <v>1861.44</v>
      </c>
      <c r="BY53" s="16"/>
      <c r="BZ53" s="16"/>
      <c r="CA53" s="16">
        <v>1861.44</v>
      </c>
      <c r="CB53" s="6">
        <v>0</v>
      </c>
      <c r="CC53" s="16">
        <v>0</v>
      </c>
      <c r="CD53" s="42">
        <v>0</v>
      </c>
      <c r="CE53" s="42">
        <v>0</v>
      </c>
      <c r="CF53" s="42">
        <v>0</v>
      </c>
      <c r="CG53" s="42">
        <v>0</v>
      </c>
      <c r="CH53" s="42"/>
      <c r="CI53" s="16">
        <f t="shared" si="9"/>
        <v>11886.606</v>
      </c>
      <c r="CJ53" s="16">
        <f t="shared" si="10"/>
        <v>7924.4040000000005</v>
      </c>
      <c r="CK53" s="16">
        <v>19811.010000000002</v>
      </c>
      <c r="CL53" s="16"/>
      <c r="CM53" s="16"/>
      <c r="CN53" s="16">
        <f t="shared" si="11"/>
        <v>0</v>
      </c>
      <c r="CO53" s="16">
        <v>168086.06637323304</v>
      </c>
      <c r="CP53" s="16"/>
      <c r="CQ53" s="16" t="e">
        <f>O53+#REF!+AC53+AK53+AM53+AO53+AQ53+AU53+AS53+BD53+BH53+BS53+BW53+CA53+CB53+CC53+CE53+CF53+CK53+CN53+CO53</f>
        <v>#REF!</v>
      </c>
      <c r="CR53" s="16" t="e">
        <f>Q53+U53+AE53+BU53</f>
        <v>#REF!</v>
      </c>
      <c r="CS53" s="16">
        <v>684032.42635661177</v>
      </c>
      <c r="CT53" s="40">
        <f t="shared" si="12"/>
        <v>811435.21000000008</v>
      </c>
      <c r="CU53" s="40">
        <f t="shared" si="13"/>
        <v>127402.78364338831</v>
      </c>
      <c r="CV53" s="40">
        <v>792440.4</v>
      </c>
      <c r="CW53" s="40">
        <v>18994.810000000001</v>
      </c>
      <c r="CX53" s="40"/>
      <c r="CY53" s="40"/>
      <c r="CZ53" s="40"/>
      <c r="DA53" s="40"/>
      <c r="DB53" s="40"/>
      <c r="DC53" s="40"/>
      <c r="DD53" s="40"/>
      <c r="DE53" s="40">
        <f t="shared" si="16"/>
        <v>854925.37000000023</v>
      </c>
      <c r="DF53" s="40">
        <v>43490.160000000149</v>
      </c>
      <c r="DG53" s="10"/>
      <c r="DH53" s="12"/>
      <c r="DI53" s="12"/>
      <c r="DJ53" s="12"/>
      <c r="DK53" s="12"/>
      <c r="DL53" s="12"/>
    </row>
    <row r="54" spans="1:116">
      <c r="A54" s="1" t="s">
        <v>50</v>
      </c>
      <c r="B54" s="16">
        <v>5335</v>
      </c>
      <c r="C54" s="16" t="e">
        <f>B54*#REF!</f>
        <v>#REF!</v>
      </c>
      <c r="D54" s="16"/>
      <c r="E54" s="16"/>
      <c r="F54" s="16">
        <v>2475</v>
      </c>
      <c r="G54" s="16"/>
      <c r="H54" s="16">
        <v>2475</v>
      </c>
      <c r="I54" s="16"/>
      <c r="J54" s="16">
        <v>5785.5744000000004</v>
      </c>
      <c r="K54" s="16">
        <v>205.488</v>
      </c>
      <c r="L54" s="16">
        <v>5991.0624000000007</v>
      </c>
      <c r="M54" s="16"/>
      <c r="N54" s="16" t="e">
        <f>B54*#REF!</f>
        <v>#REF!</v>
      </c>
      <c r="O54" s="16" t="e">
        <f t="shared" si="3"/>
        <v>#REF!</v>
      </c>
      <c r="P54" s="16">
        <v>30</v>
      </c>
      <c r="Q54" s="16" t="e">
        <f t="shared" si="4"/>
        <v>#REF!</v>
      </c>
      <c r="R54" s="16">
        <v>182843.68218788441</v>
      </c>
      <c r="S54" s="16">
        <v>2</v>
      </c>
      <c r="T54" s="6">
        <v>10</v>
      </c>
      <c r="U54" s="6" t="e">
        <f>T54*#REF!/100</f>
        <v>#REF!</v>
      </c>
      <c r="V54" s="6">
        <v>102497.6356997859</v>
      </c>
      <c r="W54" s="6">
        <v>12</v>
      </c>
      <c r="X54" s="16" t="e">
        <f>B54*#REF!</f>
        <v>#REF!</v>
      </c>
      <c r="Y54" s="88">
        <f t="shared" si="5"/>
        <v>12600</v>
      </c>
      <c r="Z54" s="40">
        <f t="shared" si="14"/>
        <v>1800</v>
      </c>
      <c r="AA54" s="16" t="e">
        <f>#REF!*B54</f>
        <v>#REF!</v>
      </c>
      <c r="AB54" s="16" t="e">
        <f>B54*#REF!</f>
        <v>#REF!</v>
      </c>
      <c r="AC54" s="16" t="e">
        <f t="shared" si="6"/>
        <v>#REF!</v>
      </c>
      <c r="AD54" s="40">
        <v>40</v>
      </c>
      <c r="AE54" s="16" t="e">
        <f t="shared" si="7"/>
        <v>#REF!</v>
      </c>
      <c r="AF54" s="16">
        <v>95281.354268610827</v>
      </c>
      <c r="AG54" s="16">
        <v>1</v>
      </c>
      <c r="AH54" s="6">
        <v>36</v>
      </c>
      <c r="AI54" s="88">
        <v>0</v>
      </c>
      <c r="AJ54" s="88">
        <v>12600</v>
      </c>
      <c r="AK54" s="16">
        <v>19800</v>
      </c>
      <c r="AL54" s="89"/>
      <c r="AM54" s="16">
        <v>0</v>
      </c>
      <c r="AN54" s="89"/>
      <c r="AO54" s="16"/>
      <c r="AP54" s="16"/>
      <c r="AQ54" s="16">
        <v>0</v>
      </c>
      <c r="AR54" s="16"/>
      <c r="AS54" s="16">
        <v>0</v>
      </c>
      <c r="AT54" s="16"/>
      <c r="AU54" s="16">
        <v>0</v>
      </c>
      <c r="AV54" s="16"/>
      <c r="AW54" s="16">
        <v>0</v>
      </c>
      <c r="AX54" s="16"/>
      <c r="AY54" s="16">
        <v>0</v>
      </c>
      <c r="AZ54" s="16"/>
      <c r="BA54" s="16">
        <v>0</v>
      </c>
      <c r="BB54" s="16"/>
      <c r="BC54" s="16">
        <v>0</v>
      </c>
      <c r="BD54" s="16">
        <v>164224.10399999999</v>
      </c>
      <c r="BE54" s="16">
        <f>7000*12</f>
        <v>84000</v>
      </c>
      <c r="BF54" s="16">
        <v>99603.72</v>
      </c>
      <c r="BG54" s="16">
        <v>0</v>
      </c>
      <c r="BH54" s="16">
        <v>183603.72</v>
      </c>
      <c r="BI54" s="16" t="e">
        <f>B54*#REF!</f>
        <v>#REF!</v>
      </c>
      <c r="BJ54" s="16">
        <v>30018.450000000004</v>
      </c>
      <c r="BK54" s="16">
        <v>0</v>
      </c>
      <c r="BL54" s="16"/>
      <c r="BM54" s="16"/>
      <c r="BN54" s="16"/>
      <c r="BO54" s="16">
        <f t="shared" si="8"/>
        <v>30018.450000000004</v>
      </c>
      <c r="BP54" s="16" t="e">
        <f>B54*#REF!</f>
        <v>#REF!</v>
      </c>
      <c r="BQ54" s="16">
        <v>3051.84</v>
      </c>
      <c r="BR54" s="16" t="e">
        <f>B54*#REF!</f>
        <v>#REF!</v>
      </c>
      <c r="BS54" s="16" t="e">
        <f t="shared" si="15"/>
        <v>#REF!</v>
      </c>
      <c r="BT54" s="16">
        <v>30</v>
      </c>
      <c r="BU54" s="41" t="e">
        <f t="shared" si="1"/>
        <v>#REF!</v>
      </c>
      <c r="BV54" s="16">
        <v>129759.35566379438</v>
      </c>
      <c r="BW54" s="16"/>
      <c r="BX54" s="16">
        <v>3628.8</v>
      </c>
      <c r="BY54" s="16"/>
      <c r="BZ54" s="16"/>
      <c r="CA54" s="16">
        <v>3628.8</v>
      </c>
      <c r="CB54" s="6">
        <v>0</v>
      </c>
      <c r="CC54" s="42">
        <v>0</v>
      </c>
      <c r="CD54" s="42">
        <v>0</v>
      </c>
      <c r="CE54" s="42">
        <v>0</v>
      </c>
      <c r="CF54" s="42">
        <v>0</v>
      </c>
      <c r="CG54" s="42">
        <v>0</v>
      </c>
      <c r="CH54" s="42"/>
      <c r="CI54" s="16">
        <f t="shared" si="9"/>
        <v>20665.130400000002</v>
      </c>
      <c r="CJ54" s="16">
        <f t="shared" si="10"/>
        <v>13776.753600000002</v>
      </c>
      <c r="CK54" s="16">
        <v>34441.884000000005</v>
      </c>
      <c r="CL54" s="16"/>
      <c r="CM54" s="16"/>
      <c r="CN54" s="16">
        <f t="shared" si="11"/>
        <v>0</v>
      </c>
      <c r="CO54" s="16">
        <v>237849.22924545073</v>
      </c>
      <c r="CP54" s="16"/>
      <c r="CQ54" s="16" t="e">
        <f>O54+#REF!+AC54+AK54+AM54+AO54+AQ54+AU54+AS54+BD54+BH54+BS54+BW54+CA54+CB54+CC54+CE54+CF54+CK54+CN54+CO54</f>
        <v>#REF!</v>
      </c>
      <c r="CR54" s="16" t="e">
        <f>Q54+U54+AE54+BU54</f>
        <v>#REF!</v>
      </c>
      <c r="CS54" s="16">
        <v>1153929.7650655261</v>
      </c>
      <c r="CT54" s="40">
        <f t="shared" si="12"/>
        <v>1555718.6400000001</v>
      </c>
      <c r="CU54" s="40">
        <f t="shared" si="13"/>
        <v>401788.87493447401</v>
      </c>
      <c r="CV54" s="40">
        <v>1377675.36</v>
      </c>
      <c r="CW54" s="40">
        <v>178043.28</v>
      </c>
      <c r="CX54" s="40"/>
      <c r="CY54" s="40"/>
      <c r="CZ54" s="40"/>
      <c r="DA54" s="40"/>
      <c r="DB54" s="40"/>
      <c r="DC54" s="40"/>
      <c r="DD54" s="40"/>
      <c r="DE54" s="40">
        <f t="shared" si="16"/>
        <v>1579214.67</v>
      </c>
      <c r="DF54" s="40">
        <v>23496.029999999795</v>
      </c>
      <c r="DG54" s="10"/>
      <c r="DH54" s="12"/>
      <c r="DI54" s="12"/>
      <c r="DJ54" s="12"/>
      <c r="DK54" s="12"/>
      <c r="DL54" s="12"/>
    </row>
    <row r="55" spans="1:116">
      <c r="A55" s="1" t="s">
        <v>51</v>
      </c>
      <c r="B55" s="16">
        <v>7562.2</v>
      </c>
      <c r="C55" s="16" t="e">
        <f>B55*#REF!</f>
        <v>#REF!</v>
      </c>
      <c r="D55" s="16">
        <v>4635</v>
      </c>
      <c r="E55" s="16"/>
      <c r="F55" s="16">
        <v>2875</v>
      </c>
      <c r="G55" s="16"/>
      <c r="H55" s="16">
        <v>7510</v>
      </c>
      <c r="I55" s="16"/>
      <c r="J55" s="16">
        <v>30999.225600000002</v>
      </c>
      <c r="K55" s="16">
        <v>1000.0416</v>
      </c>
      <c r="L55" s="16">
        <v>31807.4784</v>
      </c>
      <c r="M55" s="16"/>
      <c r="N55" s="16" t="e">
        <f>B55*#REF!</f>
        <v>#REF!</v>
      </c>
      <c r="O55" s="16" t="e">
        <f t="shared" si="3"/>
        <v>#REF!</v>
      </c>
      <c r="P55" s="16">
        <v>20</v>
      </c>
      <c r="Q55" s="16" t="e">
        <f t="shared" si="4"/>
        <v>#REF!</v>
      </c>
      <c r="R55" s="16">
        <v>272019.29620279808</v>
      </c>
      <c r="S55" s="16">
        <v>3</v>
      </c>
      <c r="T55" s="6">
        <v>10</v>
      </c>
      <c r="U55" s="6" t="e">
        <f>T55*#REF!/100</f>
        <v>#REF!</v>
      </c>
      <c r="V55" s="6">
        <v>145287.27660523352</v>
      </c>
      <c r="W55" s="6">
        <v>12</v>
      </c>
      <c r="X55" s="16" t="e">
        <f>B55*#REF!</f>
        <v>#REF!</v>
      </c>
      <c r="Y55" s="88">
        <f t="shared" si="5"/>
        <v>11200</v>
      </c>
      <c r="Z55" s="40">
        <f t="shared" si="14"/>
        <v>1800</v>
      </c>
      <c r="AA55" s="16" t="e">
        <f>#REF!*B55</f>
        <v>#REF!</v>
      </c>
      <c r="AB55" s="16" t="e">
        <f>B55*#REF!</f>
        <v>#REF!</v>
      </c>
      <c r="AC55" s="16" t="e">
        <f t="shared" si="6"/>
        <v>#REF!</v>
      </c>
      <c r="AD55" s="40">
        <v>30</v>
      </c>
      <c r="AE55" s="16" t="e">
        <f t="shared" si="7"/>
        <v>#REF!</v>
      </c>
      <c r="AF55" s="16">
        <v>115776.35785581946</v>
      </c>
      <c r="AG55" s="16">
        <v>3</v>
      </c>
      <c r="AH55" s="6">
        <v>32</v>
      </c>
      <c r="AI55" s="88">
        <v>0</v>
      </c>
      <c r="AJ55" s="88">
        <v>11200</v>
      </c>
      <c r="AK55" s="16">
        <v>17600</v>
      </c>
      <c r="AL55" s="89">
        <v>15</v>
      </c>
      <c r="AM55" s="16">
        <v>13500</v>
      </c>
      <c r="AN55" s="89"/>
      <c r="AO55" s="16"/>
      <c r="AP55" s="16"/>
      <c r="AQ55" s="16">
        <v>0</v>
      </c>
      <c r="AR55" s="16"/>
      <c r="AS55" s="16">
        <v>0</v>
      </c>
      <c r="AT55" s="16"/>
      <c r="AU55" s="16">
        <v>0</v>
      </c>
      <c r="AV55" s="16"/>
      <c r="AW55" s="16">
        <v>0</v>
      </c>
      <c r="AX55" s="16"/>
      <c r="AY55" s="16">
        <v>0</v>
      </c>
      <c r="AZ55" s="16">
        <v>2</v>
      </c>
      <c r="BA55" s="16">
        <v>7000</v>
      </c>
      <c r="BB55" s="16"/>
      <c r="BC55" s="16">
        <v>0</v>
      </c>
      <c r="BD55" s="16">
        <v>232782.66527999996</v>
      </c>
      <c r="BE55" s="16"/>
      <c r="BF55" s="16">
        <v>168869.52</v>
      </c>
      <c r="BG55" s="16">
        <v>0</v>
      </c>
      <c r="BH55" s="16">
        <v>168869.52</v>
      </c>
      <c r="BI55" s="16" t="e">
        <f>B55*#REF!</f>
        <v>#REF!</v>
      </c>
      <c r="BJ55" s="16">
        <v>7192.91</v>
      </c>
      <c r="BK55" s="16">
        <v>2200</v>
      </c>
      <c r="BL55" s="16"/>
      <c r="BM55" s="16"/>
      <c r="BN55" s="16"/>
      <c r="BO55" s="16">
        <f t="shared" si="8"/>
        <v>9392.91</v>
      </c>
      <c r="BP55" s="16" t="e">
        <f>B55*#REF!</f>
        <v>#REF!</v>
      </c>
      <c r="BQ55" s="16">
        <v>6821.76</v>
      </c>
      <c r="BR55" s="16" t="e">
        <f>B55*#REF!</f>
        <v>#REF!</v>
      </c>
      <c r="BS55" s="16" t="e">
        <f t="shared" si="15"/>
        <v>#REF!</v>
      </c>
      <c r="BT55" s="16">
        <v>20</v>
      </c>
      <c r="BU55" s="41" t="e">
        <f t="shared" si="1"/>
        <v>#REF!</v>
      </c>
      <c r="BV55" s="16">
        <v>132987.72726459734</v>
      </c>
      <c r="BW55" s="16"/>
      <c r="BX55" s="16">
        <v>4999.2</v>
      </c>
      <c r="BY55" s="16"/>
      <c r="BZ55" s="16"/>
      <c r="CA55" s="16">
        <v>4999.2</v>
      </c>
      <c r="CB55" s="6">
        <v>0</v>
      </c>
      <c r="CC55" s="42">
        <v>0</v>
      </c>
      <c r="CD55" s="42">
        <v>0</v>
      </c>
      <c r="CE55" s="42">
        <v>0</v>
      </c>
      <c r="CF55" s="42">
        <v>0</v>
      </c>
      <c r="CG55" s="42">
        <v>0</v>
      </c>
      <c r="CH55" s="42"/>
      <c r="CI55" s="16">
        <f t="shared" si="9"/>
        <v>25692.116399999999</v>
      </c>
      <c r="CJ55" s="16">
        <f t="shared" si="10"/>
        <v>17128.077600000001</v>
      </c>
      <c r="CK55" s="16">
        <v>42820.194000000003</v>
      </c>
      <c r="CL55" s="16"/>
      <c r="CM55" s="16"/>
      <c r="CN55" s="16">
        <f t="shared" si="11"/>
        <v>0</v>
      </c>
      <c r="CO55" s="16">
        <v>337144.03775069304</v>
      </c>
      <c r="CP55" s="16"/>
      <c r="CQ55" s="16" t="e">
        <f>O55+#REF!+AC55+AK55+AM55+AO55+AQ55+AU55+AS55+BD55+BH55+BS55+BW55+CA55+CB55+CC55+CE55+CF55+CK55+CN55+CO55</f>
        <v>#REF!</v>
      </c>
      <c r="CR55" s="16" t="e">
        <f>Q55+U55+AE55+BU55</f>
        <v>#REF!</v>
      </c>
      <c r="CS55" s="16">
        <v>1483786.2749591416</v>
      </c>
      <c r="CT55" s="40">
        <f t="shared" si="12"/>
        <v>1712807.76</v>
      </c>
      <c r="CU55" s="40">
        <f t="shared" si="13"/>
        <v>229021.48504085839</v>
      </c>
      <c r="CV55" s="40">
        <v>1712807.76</v>
      </c>
      <c r="CW55" s="40"/>
      <c r="CX55" s="40"/>
      <c r="CY55" s="40"/>
      <c r="CZ55" s="40"/>
      <c r="DA55" s="40"/>
      <c r="DB55" s="40"/>
      <c r="DC55" s="40"/>
      <c r="DD55" s="40"/>
      <c r="DE55" s="40">
        <f t="shared" si="16"/>
        <v>1949831.7499999998</v>
      </c>
      <c r="DF55" s="40">
        <v>237023.98999999976</v>
      </c>
      <c r="DG55" s="10"/>
      <c r="DH55" s="12"/>
      <c r="DI55" s="12"/>
      <c r="DJ55" s="12"/>
      <c r="DK55" s="12"/>
      <c r="DL55" s="12"/>
    </row>
    <row r="56" spans="1:116">
      <c r="A56" s="1" t="s">
        <v>52</v>
      </c>
      <c r="B56" s="16">
        <v>5830.3</v>
      </c>
      <c r="C56" s="16" t="e">
        <f>B56*#REF!</f>
        <v>#REF!</v>
      </c>
      <c r="D56" s="16">
        <v>5150</v>
      </c>
      <c r="E56" s="16"/>
      <c r="F56" s="16">
        <v>525</v>
      </c>
      <c r="G56" s="16">
        <f>2700*12</f>
        <v>32400</v>
      </c>
      <c r="H56" s="16">
        <v>38075</v>
      </c>
      <c r="I56" s="16"/>
      <c r="J56" s="16">
        <v>20140.761600000002</v>
      </c>
      <c r="K56" s="16">
        <v>808.25279999999998</v>
      </c>
      <c r="L56" s="16">
        <v>20558.587200000002</v>
      </c>
      <c r="M56" s="16"/>
      <c r="N56" s="16" t="e">
        <f>B56*#REF!</f>
        <v>#REF!</v>
      </c>
      <c r="O56" s="16" t="e">
        <f t="shared" si="3"/>
        <v>#REF!</v>
      </c>
      <c r="P56" s="16">
        <v>10</v>
      </c>
      <c r="Q56" s="16" t="e">
        <f t="shared" si="4"/>
        <v>#REF!</v>
      </c>
      <c r="R56" s="16">
        <v>223397.17297251173</v>
      </c>
      <c r="S56" s="16">
        <v>2</v>
      </c>
      <c r="T56" s="6">
        <v>6</v>
      </c>
      <c r="U56" s="6" t="e">
        <f>T56*#REF!/100</f>
        <v>#REF!</v>
      </c>
      <c r="V56" s="6">
        <v>107940.27150816894</v>
      </c>
      <c r="W56" s="6">
        <v>12</v>
      </c>
      <c r="X56" s="16">
        <v>0</v>
      </c>
      <c r="Y56" s="88">
        <f t="shared" si="5"/>
        <v>0</v>
      </c>
      <c r="Z56" s="40">
        <v>0</v>
      </c>
      <c r="AA56" s="16" t="e">
        <f>#REF!*B56</f>
        <v>#REF!</v>
      </c>
      <c r="AB56" s="16" t="e">
        <f>B56*#REF!</f>
        <v>#REF!</v>
      </c>
      <c r="AC56" s="16" t="e">
        <f t="shared" si="6"/>
        <v>#REF!</v>
      </c>
      <c r="AD56" s="40">
        <v>20</v>
      </c>
      <c r="AE56" s="16" t="e">
        <f t="shared" si="7"/>
        <v>#REF!</v>
      </c>
      <c r="AF56" s="16">
        <v>1347.1694065929642</v>
      </c>
      <c r="AG56" s="16">
        <v>1</v>
      </c>
      <c r="AH56" s="6"/>
      <c r="AI56" s="88">
        <v>0</v>
      </c>
      <c r="AJ56" s="88">
        <v>0</v>
      </c>
      <c r="AK56" s="16">
        <v>0</v>
      </c>
      <c r="AL56" s="89"/>
      <c r="AM56" s="16">
        <v>0</v>
      </c>
      <c r="AN56" s="89"/>
      <c r="AO56" s="16"/>
      <c r="AP56" s="16"/>
      <c r="AQ56" s="16">
        <v>0</v>
      </c>
      <c r="AR56" s="16"/>
      <c r="AS56" s="16">
        <v>0</v>
      </c>
      <c r="AT56" s="16"/>
      <c r="AU56" s="16">
        <v>0</v>
      </c>
      <c r="AV56" s="16"/>
      <c r="AW56" s="16">
        <v>0</v>
      </c>
      <c r="AX56" s="16"/>
      <c r="AY56" s="16">
        <v>0</v>
      </c>
      <c r="AZ56" s="16"/>
      <c r="BA56" s="16">
        <v>0</v>
      </c>
      <c r="BB56" s="16"/>
      <c r="BC56" s="16">
        <v>0</v>
      </c>
      <c r="BD56" s="16">
        <v>179470.62672000003</v>
      </c>
      <c r="BE56" s="16"/>
      <c r="BF56" s="16">
        <v>127201.8</v>
      </c>
      <c r="BG56" s="16">
        <v>0</v>
      </c>
      <c r="BH56" s="16">
        <v>127201.8</v>
      </c>
      <c r="BI56" s="16" t="e">
        <f>B56*#REF!</f>
        <v>#REF!</v>
      </c>
      <c r="BJ56" s="16">
        <v>4048.93</v>
      </c>
      <c r="BK56" s="16">
        <v>0</v>
      </c>
      <c r="BL56" s="16"/>
      <c r="BM56" s="16"/>
      <c r="BN56" s="16"/>
      <c r="BO56" s="16">
        <f t="shared" si="8"/>
        <v>4048.93</v>
      </c>
      <c r="BP56" s="16" t="e">
        <f>B56*#REF!</f>
        <v>#REF!</v>
      </c>
      <c r="BQ56" s="16">
        <v>5250.9600000000009</v>
      </c>
      <c r="BR56" s="16" t="e">
        <f>B56*#REF!</f>
        <v>#REF!</v>
      </c>
      <c r="BS56" s="16" t="e">
        <f t="shared" si="15"/>
        <v>#REF!</v>
      </c>
      <c r="BT56" s="16">
        <v>20</v>
      </c>
      <c r="BU56" s="41" t="e">
        <f t="shared" si="1"/>
        <v>#REF!</v>
      </c>
      <c r="BV56" s="16">
        <v>98689.248030888106</v>
      </c>
      <c r="BW56" s="16"/>
      <c r="BX56" s="16">
        <v>3540</v>
      </c>
      <c r="BY56" s="16"/>
      <c r="BZ56" s="16"/>
      <c r="CA56" s="16">
        <v>3540</v>
      </c>
      <c r="CB56" s="6">
        <v>0</v>
      </c>
      <c r="CC56" s="42">
        <v>0</v>
      </c>
      <c r="CD56" s="42">
        <v>0</v>
      </c>
      <c r="CE56" s="42">
        <v>0</v>
      </c>
      <c r="CF56" s="42">
        <v>0</v>
      </c>
      <c r="CG56" s="42">
        <v>0</v>
      </c>
      <c r="CH56" s="42"/>
      <c r="CI56" s="16">
        <f t="shared" si="9"/>
        <v>19080.433799999999</v>
      </c>
      <c r="CJ56" s="16">
        <f t="shared" si="10"/>
        <v>12720.289199999999</v>
      </c>
      <c r="CK56" s="16">
        <v>31800.722999999998</v>
      </c>
      <c r="CL56" s="16"/>
      <c r="CM56" s="16"/>
      <c r="CN56" s="16">
        <f t="shared" si="11"/>
        <v>0</v>
      </c>
      <c r="CO56" s="16">
        <v>259931.08927268066</v>
      </c>
      <c r="CP56" s="16"/>
      <c r="CQ56" s="16" t="e">
        <f>O56+#REF!+AC56+AK56+AM56+AO56+AQ56+AU56+AS56+BD56+BH56+BS56+BW56+CA56+CB56+CC56+CE56+CF56+CK56+CN56+CO56</f>
        <v>#REF!</v>
      </c>
      <c r="CR56" s="16" t="e">
        <f>Q56+U56+AE56+BU56</f>
        <v>#REF!</v>
      </c>
      <c r="CS56" s="16">
        <v>1033318.1009108424</v>
      </c>
      <c r="CT56" s="40">
        <f t="shared" si="12"/>
        <v>1272028.92</v>
      </c>
      <c r="CU56" s="40">
        <f>CT56-CS56</f>
        <v>238710.81908915751</v>
      </c>
      <c r="CV56" s="40">
        <v>1272028.92</v>
      </c>
      <c r="CW56" s="40"/>
      <c r="CX56" s="40"/>
      <c r="CY56" s="40"/>
      <c r="CZ56" s="40"/>
      <c r="DA56" s="40"/>
      <c r="DB56" s="40"/>
      <c r="DC56" s="40"/>
      <c r="DD56" s="40"/>
      <c r="DE56" s="40">
        <f t="shared" si="16"/>
        <v>1419271.7</v>
      </c>
      <c r="DF56" s="40">
        <v>147242.78000000003</v>
      </c>
      <c r="DG56" s="10"/>
      <c r="DH56" s="12"/>
      <c r="DI56" s="12"/>
      <c r="DJ56" s="12"/>
      <c r="DK56" s="12"/>
      <c r="DL56" s="12"/>
    </row>
    <row r="57" spans="1:116">
      <c r="A57" s="1" t="s">
        <v>53</v>
      </c>
      <c r="B57" s="16">
        <v>2880.4</v>
      </c>
      <c r="C57" s="16" t="e">
        <f>B57*#REF!</f>
        <v>#REF!</v>
      </c>
      <c r="D57" s="16"/>
      <c r="E57" s="16"/>
      <c r="F57" s="16"/>
      <c r="G57" s="16"/>
      <c r="H57" s="16">
        <v>0</v>
      </c>
      <c r="I57" s="16"/>
      <c r="J57" s="16">
        <v>10098.8928</v>
      </c>
      <c r="K57" s="16">
        <v>417.82559999999995</v>
      </c>
      <c r="L57" s="16">
        <v>10955.0928</v>
      </c>
      <c r="M57" s="16"/>
      <c r="N57" s="16" t="e">
        <f>B57*#REF!</f>
        <v>#REF!</v>
      </c>
      <c r="O57" s="16" t="e">
        <f t="shared" si="3"/>
        <v>#REF!</v>
      </c>
      <c r="P57" s="16">
        <v>20</v>
      </c>
      <c r="Q57" s="16" t="e">
        <f t="shared" si="4"/>
        <v>#REF!</v>
      </c>
      <c r="R57" s="16">
        <v>98785.780112811044</v>
      </c>
      <c r="S57" s="16">
        <v>0</v>
      </c>
      <c r="T57" s="6">
        <v>10</v>
      </c>
      <c r="U57" s="6" t="e">
        <f>T57*#REF!/100</f>
        <v>#REF!</v>
      </c>
      <c r="V57" s="6">
        <v>55339.117126459845</v>
      </c>
      <c r="W57" s="6">
        <v>12</v>
      </c>
      <c r="X57" s="16">
        <v>0</v>
      </c>
      <c r="Y57" s="88">
        <f t="shared" si="5"/>
        <v>0</v>
      </c>
      <c r="Z57" s="40">
        <v>0</v>
      </c>
      <c r="AA57" s="16" t="e">
        <f>#REF!*B57</f>
        <v>#REF!</v>
      </c>
      <c r="AB57" s="16" t="e">
        <f>B57*#REF!</f>
        <v>#REF!</v>
      </c>
      <c r="AC57" s="16" t="e">
        <f t="shared" si="6"/>
        <v>#REF!</v>
      </c>
      <c r="AD57" s="40">
        <v>10</v>
      </c>
      <c r="AE57" s="16" t="e">
        <f t="shared" si="7"/>
        <v>#REF!</v>
      </c>
      <c r="AF57" s="16">
        <v>610.09231009059158</v>
      </c>
      <c r="AG57" s="16">
        <v>1</v>
      </c>
      <c r="AH57" s="6"/>
      <c r="AI57" s="88">
        <v>0</v>
      </c>
      <c r="AJ57" s="88">
        <v>0</v>
      </c>
      <c r="AK57" s="16">
        <v>0</v>
      </c>
      <c r="AL57" s="89"/>
      <c r="AM57" s="16">
        <v>0</v>
      </c>
      <c r="AN57" s="89"/>
      <c r="AO57" s="16"/>
      <c r="AP57" s="16"/>
      <c r="AQ57" s="16">
        <v>0</v>
      </c>
      <c r="AR57" s="16"/>
      <c r="AS57" s="16">
        <v>0</v>
      </c>
      <c r="AT57" s="16"/>
      <c r="AU57" s="16">
        <v>0</v>
      </c>
      <c r="AV57" s="16"/>
      <c r="AW57" s="16">
        <v>0</v>
      </c>
      <c r="AX57" s="16"/>
      <c r="AY57" s="16">
        <v>0</v>
      </c>
      <c r="AZ57" s="16"/>
      <c r="BA57" s="16">
        <v>0</v>
      </c>
      <c r="BB57" s="16"/>
      <c r="BC57" s="16">
        <v>0</v>
      </c>
      <c r="BD57" s="16">
        <v>88665.624960000016</v>
      </c>
      <c r="BE57" s="16"/>
      <c r="BF57" s="16">
        <v>62914.68</v>
      </c>
      <c r="BG57" s="16">
        <v>0</v>
      </c>
      <c r="BH57" s="16">
        <v>62914.68</v>
      </c>
      <c r="BI57" s="16" t="e">
        <f>B57*#REF!</f>
        <v>#REF!</v>
      </c>
      <c r="BJ57" s="16">
        <v>2721.2200000000003</v>
      </c>
      <c r="BK57" s="16">
        <v>1100</v>
      </c>
      <c r="BL57" s="16"/>
      <c r="BM57" s="16"/>
      <c r="BN57" s="16"/>
      <c r="BO57" s="16">
        <f t="shared" si="8"/>
        <v>3821.2200000000003</v>
      </c>
      <c r="BP57" s="16" t="e">
        <f>B57*#REF!</f>
        <v>#REF!</v>
      </c>
      <c r="BQ57" s="16">
        <v>2603.04</v>
      </c>
      <c r="BR57" s="16" t="e">
        <f>B57*#REF!</f>
        <v>#REF!</v>
      </c>
      <c r="BS57" s="16" t="e">
        <f t="shared" si="15"/>
        <v>#REF!</v>
      </c>
      <c r="BT57" s="16">
        <v>20</v>
      </c>
      <c r="BU57" s="41" t="e">
        <f t="shared" si="1"/>
        <v>#REF!</v>
      </c>
      <c r="BV57" s="16">
        <v>50952.105712325283</v>
      </c>
      <c r="BW57" s="16"/>
      <c r="BX57" s="16">
        <v>1968</v>
      </c>
      <c r="BY57" s="16"/>
      <c r="BZ57" s="16"/>
      <c r="CA57" s="16">
        <v>1968</v>
      </c>
      <c r="CB57" s="6">
        <v>0</v>
      </c>
      <c r="CC57" s="42">
        <v>0</v>
      </c>
      <c r="CD57" s="42">
        <v>0</v>
      </c>
      <c r="CE57" s="42">
        <v>0</v>
      </c>
      <c r="CF57" s="42">
        <v>0</v>
      </c>
      <c r="CG57" s="42">
        <v>0</v>
      </c>
      <c r="CH57" s="42"/>
      <c r="CI57" s="16">
        <f t="shared" si="9"/>
        <v>9425.0735999999997</v>
      </c>
      <c r="CJ57" s="16">
        <f t="shared" si="10"/>
        <v>6283.3824000000004</v>
      </c>
      <c r="CK57" s="16">
        <v>15708.456</v>
      </c>
      <c r="CL57" s="16"/>
      <c r="CM57" s="16"/>
      <c r="CN57" s="16">
        <f t="shared" si="11"/>
        <v>0</v>
      </c>
      <c r="CO57" s="16">
        <v>128416.29239336388</v>
      </c>
      <c r="CP57" s="16"/>
      <c r="CQ57" s="16" t="e">
        <f>O57+#REF!+AC57+AK57+AM57+AO57+AQ57+AU57+AS57+BD57+BH57+BS57+BW57+CA57+CB57+CC57+CE57+CF57+CK57+CN57+CO57</f>
        <v>#REF!</v>
      </c>
      <c r="CR57" s="16" t="e">
        <f>Q57+U57+AE57+BU57</f>
        <v>#REF!</v>
      </c>
      <c r="CS57" s="16">
        <v>503360.14861505071</v>
      </c>
      <c r="CT57" s="40">
        <f t="shared" si="12"/>
        <v>628338.24</v>
      </c>
      <c r="CU57" s="40">
        <f t="shared" si="13"/>
        <v>124978.09138494928</v>
      </c>
      <c r="CV57" s="40">
        <v>628338.24</v>
      </c>
      <c r="CW57" s="40"/>
      <c r="CX57" s="40"/>
      <c r="CY57" s="40"/>
      <c r="CZ57" s="40"/>
      <c r="DA57" s="40"/>
      <c r="DB57" s="40"/>
      <c r="DC57" s="40"/>
      <c r="DD57" s="40"/>
      <c r="DE57" s="40">
        <f t="shared" si="16"/>
        <v>735533.77999999991</v>
      </c>
      <c r="DF57" s="40">
        <v>107195.53999999992</v>
      </c>
      <c r="DG57" s="10"/>
      <c r="DH57" s="12"/>
      <c r="DI57" s="12"/>
      <c r="DJ57" s="12"/>
      <c r="DK57" s="12"/>
      <c r="DL57" s="12"/>
    </row>
    <row r="58" spans="1:116">
      <c r="A58" s="1" t="s">
        <v>54</v>
      </c>
      <c r="B58" s="16">
        <v>9176.5</v>
      </c>
      <c r="C58" s="16" t="e">
        <f>B58*#REF!</f>
        <v>#REF!</v>
      </c>
      <c r="D58" s="16"/>
      <c r="E58" s="16"/>
      <c r="F58" s="16"/>
      <c r="G58" s="16"/>
      <c r="H58" s="16">
        <v>0</v>
      </c>
      <c r="I58" s="16"/>
      <c r="J58" s="16">
        <v>13606.156800000002</v>
      </c>
      <c r="K58" s="16">
        <v>856.19999999999993</v>
      </c>
      <c r="L58" s="16">
        <v>13777.396800000002</v>
      </c>
      <c r="M58" s="16"/>
      <c r="N58" s="16" t="e">
        <f>B58*#REF!</f>
        <v>#REF!</v>
      </c>
      <c r="O58" s="16" t="e">
        <f t="shared" si="3"/>
        <v>#REF!</v>
      </c>
      <c r="P58" s="16">
        <v>40</v>
      </c>
      <c r="Q58" s="16" t="e">
        <f t="shared" si="4"/>
        <v>#REF!</v>
      </c>
      <c r="R58" s="16">
        <v>337595.24242061534</v>
      </c>
      <c r="S58" s="16">
        <v>4</v>
      </c>
      <c r="T58" s="6">
        <v>10</v>
      </c>
      <c r="U58" s="6" t="e">
        <f>T58*#REF!/100</f>
        <v>#REF!</v>
      </c>
      <c r="V58" s="6">
        <v>176301.69709448644</v>
      </c>
      <c r="W58" s="6">
        <v>12</v>
      </c>
      <c r="X58" s="16" t="e">
        <f>B58*#REF!</f>
        <v>#REF!</v>
      </c>
      <c r="Y58" s="88">
        <f t="shared" si="5"/>
        <v>15750</v>
      </c>
      <c r="Z58" s="40">
        <f t="shared" si="14"/>
        <v>1800</v>
      </c>
      <c r="AA58" s="16" t="e">
        <f>#REF!*B58</f>
        <v>#REF!</v>
      </c>
      <c r="AB58" s="16" t="e">
        <f>B58*#REF!</f>
        <v>#REF!</v>
      </c>
      <c r="AC58" s="16" t="e">
        <f t="shared" si="6"/>
        <v>#REF!</v>
      </c>
      <c r="AD58" s="40">
        <v>40</v>
      </c>
      <c r="AE58" s="16" t="e">
        <f t="shared" si="7"/>
        <v>#REF!</v>
      </c>
      <c r="AF58" s="16">
        <v>153782.9535981082</v>
      </c>
      <c r="AG58" s="16">
        <v>0</v>
      </c>
      <c r="AH58" s="6">
        <v>45</v>
      </c>
      <c r="AI58" s="88">
        <v>0</v>
      </c>
      <c r="AJ58" s="88">
        <v>15750</v>
      </c>
      <c r="AK58" s="16">
        <v>24750</v>
      </c>
      <c r="AL58" s="89">
        <v>50</v>
      </c>
      <c r="AM58" s="16">
        <v>45000</v>
      </c>
      <c r="AN58" s="89"/>
      <c r="AO58" s="16"/>
      <c r="AP58" s="16"/>
      <c r="AQ58" s="16">
        <v>0</v>
      </c>
      <c r="AR58" s="16"/>
      <c r="AS58" s="16">
        <v>0</v>
      </c>
      <c r="AT58" s="16"/>
      <c r="AU58" s="16">
        <v>0</v>
      </c>
      <c r="AV58" s="16"/>
      <c r="AW58" s="16">
        <v>0</v>
      </c>
      <c r="AX58" s="16"/>
      <c r="AY58" s="16">
        <v>0</v>
      </c>
      <c r="AZ58" s="16"/>
      <c r="BA58" s="16">
        <v>0</v>
      </c>
      <c r="BB58" s="16"/>
      <c r="BC58" s="16">
        <v>0</v>
      </c>
      <c r="BD58" s="16">
        <v>282474.6936</v>
      </c>
      <c r="BE58" s="16">
        <f>14000*12</f>
        <v>168000</v>
      </c>
      <c r="BF58" s="16">
        <v>209186.76</v>
      </c>
      <c r="BG58" s="16">
        <v>0</v>
      </c>
      <c r="BH58" s="16">
        <v>377186.76</v>
      </c>
      <c r="BI58" s="16" t="e">
        <f>B58*#REF!</f>
        <v>#REF!</v>
      </c>
      <c r="BJ58" s="16">
        <v>6425.71</v>
      </c>
      <c r="BK58" s="16">
        <v>0</v>
      </c>
      <c r="BL58" s="16"/>
      <c r="BM58" s="16"/>
      <c r="BN58" s="16"/>
      <c r="BO58" s="16">
        <f t="shared" si="8"/>
        <v>6425.71</v>
      </c>
      <c r="BP58" s="16" t="e">
        <f>B58*#REF!</f>
        <v>#REF!</v>
      </c>
      <c r="BQ58" s="16">
        <v>6328.08</v>
      </c>
      <c r="BR58" s="16" t="e">
        <f>B58*#REF!</f>
        <v>#REF!</v>
      </c>
      <c r="BS58" s="16" t="e">
        <f t="shared" si="15"/>
        <v>#REF!</v>
      </c>
      <c r="BT58" s="16">
        <v>40</v>
      </c>
      <c r="BU58" s="41" t="e">
        <f>BS58*BT58/100</f>
        <v>#REF!</v>
      </c>
      <c r="BV58" s="16">
        <v>178581.5548200754</v>
      </c>
      <c r="BW58" s="16"/>
      <c r="BX58" s="16">
        <v>2721.6</v>
      </c>
      <c r="BY58" s="16"/>
      <c r="BZ58" s="16"/>
      <c r="CA58" s="16">
        <v>2721.6</v>
      </c>
      <c r="CB58" s="6">
        <v>808057.56</v>
      </c>
      <c r="CC58" s="42">
        <v>84229.68</v>
      </c>
      <c r="CD58" s="42">
        <v>0</v>
      </c>
      <c r="CE58" s="42">
        <v>0</v>
      </c>
      <c r="CF58" s="42">
        <v>0</v>
      </c>
      <c r="CG58" s="42">
        <v>0</v>
      </c>
      <c r="CH58" s="42"/>
      <c r="CI58" s="16">
        <f t="shared" si="9"/>
        <v>50598.080999999998</v>
      </c>
      <c r="CJ58" s="16">
        <f t="shared" si="10"/>
        <v>33732.053999999996</v>
      </c>
      <c r="CK58" s="16">
        <v>84330.134999999995</v>
      </c>
      <c r="CL58" s="16"/>
      <c r="CM58" s="16"/>
      <c r="CN58" s="16">
        <f t="shared" si="11"/>
        <v>0</v>
      </c>
      <c r="CO58" s="16">
        <v>409114.04914168292</v>
      </c>
      <c r="CP58" s="16"/>
      <c r="CQ58" s="16" t="e">
        <f>O58+#REF!+AC58+AK58+AM58+AO58+AQ58+AU58+AS58+BD58+BH58+BS58+BW58+CA58+CB58+CC58+CE58+CF58+CK58+CN58+CO58</f>
        <v>#REF!</v>
      </c>
      <c r="CR58" s="16" t="e">
        <f>Q58+U58+AE58+BU58</f>
        <v>#REF!</v>
      </c>
      <c r="CS58" s="16">
        <v>2964125.9256749684</v>
      </c>
      <c r="CT58" s="40">
        <f t="shared" si="12"/>
        <v>3435554.76</v>
      </c>
      <c r="CU58" s="40">
        <f t="shared" si="13"/>
        <v>471428.83432503138</v>
      </c>
      <c r="CV58" s="40">
        <v>3373205.4</v>
      </c>
      <c r="CW58" s="40">
        <v>62349.36</v>
      </c>
      <c r="CX58" s="40"/>
      <c r="CY58" s="40"/>
      <c r="CZ58" s="40"/>
      <c r="DA58" s="40"/>
      <c r="DB58" s="40"/>
      <c r="DC58" s="40"/>
      <c r="DD58" s="40"/>
      <c r="DE58" s="40">
        <f t="shared" si="16"/>
        <v>3902796.7099999981</v>
      </c>
      <c r="DF58" s="40">
        <v>467241.94999999832</v>
      </c>
      <c r="DG58" s="10"/>
      <c r="DH58" s="12"/>
      <c r="DI58" s="12"/>
      <c r="DJ58" s="12"/>
      <c r="DK58" s="12"/>
      <c r="DL58" s="12"/>
    </row>
    <row r="59" spans="1:116">
      <c r="A59" s="1" t="s">
        <v>55</v>
      </c>
      <c r="B59" s="16">
        <v>2437.1</v>
      </c>
      <c r="C59" s="16" t="e">
        <f>B59*#REF!</f>
        <v>#REF!</v>
      </c>
      <c r="D59" s="16"/>
      <c r="E59" s="16"/>
      <c r="F59" s="16">
        <v>4350</v>
      </c>
      <c r="G59" s="16">
        <f>2700*12</f>
        <v>32400</v>
      </c>
      <c r="H59" s="16">
        <v>36750</v>
      </c>
      <c r="I59" s="16"/>
      <c r="J59" s="16">
        <v>3374.3232000000003</v>
      </c>
      <c r="K59" s="16">
        <v>171.24</v>
      </c>
      <c r="L59" s="16">
        <v>3374.3232000000003</v>
      </c>
      <c r="M59" s="16"/>
      <c r="N59" s="16" t="e">
        <f>B59*#REF!</f>
        <v>#REF!</v>
      </c>
      <c r="O59" s="16" t="e">
        <f t="shared" si="3"/>
        <v>#REF!</v>
      </c>
      <c r="P59" s="16">
        <v>40</v>
      </c>
      <c r="Q59" s="16" t="e">
        <f t="shared" si="4"/>
        <v>#REF!</v>
      </c>
      <c r="R59" s="16">
        <v>140710.17344828742</v>
      </c>
      <c r="S59" s="16">
        <v>0</v>
      </c>
      <c r="T59" s="6">
        <v>10</v>
      </c>
      <c r="U59" s="6" t="e">
        <f>T59*#REF!/100</f>
        <v>#REF!</v>
      </c>
      <c r="V59" s="6">
        <v>46822.303273467318</v>
      </c>
      <c r="W59" s="6">
        <v>12</v>
      </c>
      <c r="X59" s="16">
        <v>0</v>
      </c>
      <c r="Y59" s="88">
        <f t="shared" si="5"/>
        <v>0</v>
      </c>
      <c r="Z59" s="40">
        <v>0</v>
      </c>
      <c r="AA59" s="16" t="e">
        <f>#REF!*B59</f>
        <v>#REF!</v>
      </c>
      <c r="AB59" s="16" t="e">
        <f>B59*#REF!</f>
        <v>#REF!</v>
      </c>
      <c r="AC59" s="16" t="e">
        <f t="shared" si="6"/>
        <v>#REF!</v>
      </c>
      <c r="AD59" s="40">
        <v>10</v>
      </c>
      <c r="AE59" s="16" t="e">
        <f t="shared" si="7"/>
        <v>#REF!</v>
      </c>
      <c r="AF59" s="16">
        <v>516.19773952290677</v>
      </c>
      <c r="AG59" s="16">
        <v>1</v>
      </c>
      <c r="AH59" s="6"/>
      <c r="AI59" s="88">
        <v>0</v>
      </c>
      <c r="AJ59" s="88">
        <v>0</v>
      </c>
      <c r="AK59" s="16">
        <v>0</v>
      </c>
      <c r="AL59" s="89">
        <v>24</v>
      </c>
      <c r="AM59" s="16">
        <v>21600</v>
      </c>
      <c r="AN59" s="89"/>
      <c r="AO59" s="16"/>
      <c r="AP59" s="16"/>
      <c r="AQ59" s="16">
        <v>0</v>
      </c>
      <c r="AR59" s="16"/>
      <c r="AS59" s="16">
        <v>0</v>
      </c>
      <c r="AT59" s="16"/>
      <c r="AU59" s="16">
        <v>0</v>
      </c>
      <c r="AV59" s="16"/>
      <c r="AW59" s="16">
        <v>0</v>
      </c>
      <c r="AX59" s="16"/>
      <c r="AY59" s="16">
        <v>0</v>
      </c>
      <c r="AZ59" s="16"/>
      <c r="BA59" s="16">
        <v>0</v>
      </c>
      <c r="BB59" s="16"/>
      <c r="BC59" s="16">
        <v>0</v>
      </c>
      <c r="BD59" s="16">
        <v>75019.787039999996</v>
      </c>
      <c r="BE59" s="16"/>
      <c r="BF59" s="16">
        <v>53284.92</v>
      </c>
      <c r="BG59" s="16">
        <v>0</v>
      </c>
      <c r="BH59" s="16">
        <v>53284.92</v>
      </c>
      <c r="BI59" s="16" t="e">
        <f>B59*#REF!</f>
        <v>#REF!</v>
      </c>
      <c r="BJ59" s="16">
        <v>4402.8099999999995</v>
      </c>
      <c r="BK59" s="16">
        <v>0</v>
      </c>
      <c r="BL59" s="16"/>
      <c r="BM59" s="16"/>
      <c r="BN59" s="16"/>
      <c r="BO59" s="16">
        <f t="shared" si="8"/>
        <v>4402.8099999999995</v>
      </c>
      <c r="BP59" s="16" t="e">
        <f>B59*#REF!</f>
        <v>#REF!</v>
      </c>
      <c r="BQ59" s="16">
        <v>1570.8000000000002</v>
      </c>
      <c r="BR59" s="16" t="e">
        <f>B59*#REF!</f>
        <v>#REF!</v>
      </c>
      <c r="BS59" s="16" t="e">
        <f t="shared" si="15"/>
        <v>#REF!</v>
      </c>
      <c r="BT59" s="16">
        <v>40</v>
      </c>
      <c r="BU59" s="41" t="e">
        <f t="shared" si="1"/>
        <v>#REF!</v>
      </c>
      <c r="BV59" s="16">
        <v>51048.821013502493</v>
      </c>
      <c r="BW59" s="16"/>
      <c r="BX59" s="16">
        <v>919.2</v>
      </c>
      <c r="BY59" s="16"/>
      <c r="BZ59" s="16"/>
      <c r="CA59" s="16">
        <v>919.2</v>
      </c>
      <c r="CB59" s="6">
        <v>205832.28</v>
      </c>
      <c r="CC59" s="42">
        <v>0</v>
      </c>
      <c r="CD59" s="42">
        <v>0</v>
      </c>
      <c r="CE59" s="42">
        <v>0</v>
      </c>
      <c r="CF59" s="42">
        <v>0</v>
      </c>
      <c r="CG59" s="42">
        <v>0</v>
      </c>
      <c r="CH59" s="42"/>
      <c r="CI59" s="16">
        <f t="shared" si="9"/>
        <v>11912.6214</v>
      </c>
      <c r="CJ59" s="16">
        <f t="shared" si="10"/>
        <v>7941.7476000000006</v>
      </c>
      <c r="CK59" s="16">
        <v>19854.368999999999</v>
      </c>
      <c r="CL59" s="16"/>
      <c r="CM59" s="16"/>
      <c r="CN59" s="16">
        <f t="shared" si="11"/>
        <v>0</v>
      </c>
      <c r="CO59" s="16">
        <v>108652.73788080373</v>
      </c>
      <c r="CP59" s="16"/>
      <c r="CQ59" s="16" t="e">
        <f>O59+#REF!+AC59+AK59+AM59+AO59+AQ59+AU59+AS59+BD59+BH59+BS59+BW59+CA59+CB59+CC59+CE59+CF59+CK59+CN59+CO59</f>
        <v>#REF!</v>
      </c>
      <c r="CR59" s="16" t="e">
        <f>Q59+U59+AE59+BU59</f>
        <v>#REF!</v>
      </c>
      <c r="CS59" s="16">
        <v>724260.78939558379</v>
      </c>
      <c r="CT59" s="40">
        <f t="shared" si="12"/>
        <v>838217.88</v>
      </c>
      <c r="CU59" s="40">
        <f t="shared" si="13"/>
        <v>113957.09060441621</v>
      </c>
      <c r="CV59" s="40">
        <v>794174.76</v>
      </c>
      <c r="CW59" s="40">
        <v>44043.12</v>
      </c>
      <c r="CX59" s="40"/>
      <c r="CY59" s="40"/>
      <c r="CZ59" s="40"/>
      <c r="DA59" s="40"/>
      <c r="DB59" s="40"/>
      <c r="DC59" s="40"/>
      <c r="DD59" s="40"/>
      <c r="DE59" s="40">
        <f t="shared" si="16"/>
        <v>857170.48</v>
      </c>
      <c r="DF59" s="40">
        <v>18952.599999999977</v>
      </c>
      <c r="DG59" s="10"/>
      <c r="DH59" s="12"/>
      <c r="DI59" s="12"/>
      <c r="DJ59" s="12"/>
      <c r="DK59" s="12"/>
      <c r="DL59" s="12"/>
    </row>
    <row r="60" spans="1:116">
      <c r="A60" s="1" t="s">
        <v>56</v>
      </c>
      <c r="B60" s="16">
        <v>2545.6999999999998</v>
      </c>
      <c r="C60" s="16" t="e">
        <f>B60*#REF!</f>
        <v>#REF!</v>
      </c>
      <c r="D60" s="16"/>
      <c r="E60" s="16"/>
      <c r="F60" s="16">
        <v>4150</v>
      </c>
      <c r="G60" s="16">
        <f>2700*12</f>
        <v>32400</v>
      </c>
      <c r="H60" s="16">
        <v>36550</v>
      </c>
      <c r="I60" s="16"/>
      <c r="J60" s="16">
        <v>3420.9792000000002</v>
      </c>
      <c r="K60" s="16">
        <v>0</v>
      </c>
      <c r="L60" s="16">
        <v>3420.9792000000002</v>
      </c>
      <c r="M60" s="16"/>
      <c r="N60" s="16" t="e">
        <f>B60*#REF!</f>
        <v>#REF!</v>
      </c>
      <c r="O60" s="16" t="e">
        <f t="shared" si="3"/>
        <v>#REF!</v>
      </c>
      <c r="P60" s="16">
        <v>30</v>
      </c>
      <c r="Q60" s="16" t="e">
        <f t="shared" si="4"/>
        <v>#REF!</v>
      </c>
      <c r="R60" s="16">
        <v>133958.05368699404</v>
      </c>
      <c r="S60" s="16">
        <v>3</v>
      </c>
      <c r="T60" s="6">
        <v>10</v>
      </c>
      <c r="U60" s="6" t="e">
        <f>T60*#REF!/100</f>
        <v>#REF!</v>
      </c>
      <c r="V60" s="6">
        <v>48908.75936287627</v>
      </c>
      <c r="W60" s="6">
        <v>12</v>
      </c>
      <c r="X60" s="16" t="e">
        <f>B60*#REF!</f>
        <v>#REF!</v>
      </c>
      <c r="Y60" s="88">
        <f t="shared" si="5"/>
        <v>8400</v>
      </c>
      <c r="Z60" s="40">
        <f t="shared" si="14"/>
        <v>1800</v>
      </c>
      <c r="AA60" s="16" t="e">
        <f>#REF!*B60</f>
        <v>#REF!</v>
      </c>
      <c r="AB60" s="16" t="e">
        <f>B60*#REF!</f>
        <v>#REF!</v>
      </c>
      <c r="AC60" s="16" t="e">
        <f t="shared" si="6"/>
        <v>#REF!</v>
      </c>
      <c r="AD60" s="40">
        <v>10</v>
      </c>
      <c r="AE60" s="16" t="e">
        <f t="shared" si="7"/>
        <v>#REF!</v>
      </c>
      <c r="AF60" s="16">
        <v>39384.422910398025</v>
      </c>
      <c r="AG60" s="16">
        <v>1</v>
      </c>
      <c r="AH60" s="6">
        <v>24</v>
      </c>
      <c r="AI60" s="88">
        <v>0</v>
      </c>
      <c r="AJ60" s="88">
        <v>8400</v>
      </c>
      <c r="AK60" s="16">
        <v>13200</v>
      </c>
      <c r="AL60" s="89"/>
      <c r="AM60" s="16">
        <v>0</v>
      </c>
      <c r="AN60" s="89"/>
      <c r="AO60" s="16"/>
      <c r="AP60" s="16"/>
      <c r="AQ60" s="16">
        <v>0</v>
      </c>
      <c r="AR60" s="16"/>
      <c r="AS60" s="16">
        <v>0</v>
      </c>
      <c r="AT60" s="16"/>
      <c r="AU60" s="16">
        <v>0</v>
      </c>
      <c r="AV60" s="16"/>
      <c r="AW60" s="16">
        <v>0</v>
      </c>
      <c r="AX60" s="16">
        <v>30</v>
      </c>
      <c r="AY60" s="16">
        <v>42000</v>
      </c>
      <c r="AZ60" s="16"/>
      <c r="BA60" s="16">
        <v>0</v>
      </c>
      <c r="BB60" s="16"/>
      <c r="BC60" s="16">
        <v>0</v>
      </c>
      <c r="BD60" s="16">
        <v>78362.755680000002</v>
      </c>
      <c r="BE60" s="16">
        <f>3500*12</f>
        <v>42000</v>
      </c>
      <c r="BF60" s="16">
        <v>56628.959999999999</v>
      </c>
      <c r="BG60" s="16">
        <v>0</v>
      </c>
      <c r="BH60" s="16">
        <v>98628.959999999992</v>
      </c>
      <c r="BI60" s="16" t="e">
        <f>B60*#REF!</f>
        <v>#REF!</v>
      </c>
      <c r="BJ60" s="16">
        <v>2022.8999999999999</v>
      </c>
      <c r="BK60" s="16">
        <v>0</v>
      </c>
      <c r="BL60" s="16"/>
      <c r="BM60" s="16"/>
      <c r="BN60" s="16"/>
      <c r="BO60" s="16">
        <f t="shared" si="8"/>
        <v>2022.8999999999999</v>
      </c>
      <c r="BP60" s="16" t="e">
        <f>B60*#REF!</f>
        <v>#REF!</v>
      </c>
      <c r="BQ60" s="16">
        <v>1570.8000000000002</v>
      </c>
      <c r="BR60" s="16" t="e">
        <f>B60*#REF!</f>
        <v>#REF!</v>
      </c>
      <c r="BS60" s="16" t="e">
        <f t="shared" si="15"/>
        <v>#REF!</v>
      </c>
      <c r="BT60" s="16">
        <v>40</v>
      </c>
      <c r="BU60" s="41" t="e">
        <f t="shared" si="1"/>
        <v>#REF!</v>
      </c>
      <c r="BV60" s="16">
        <v>49619.074253938423</v>
      </c>
      <c r="BW60" s="16"/>
      <c r="BX60" s="16">
        <v>758.4</v>
      </c>
      <c r="BY60" s="16"/>
      <c r="BZ60" s="16"/>
      <c r="CA60" s="16">
        <v>758.4</v>
      </c>
      <c r="CB60" s="6">
        <v>218750.64</v>
      </c>
      <c r="CC60" s="42">
        <v>0</v>
      </c>
      <c r="CD60" s="42">
        <v>0</v>
      </c>
      <c r="CE60" s="42">
        <v>0</v>
      </c>
      <c r="CF60" s="42">
        <v>0</v>
      </c>
      <c r="CG60" s="42">
        <v>0</v>
      </c>
      <c r="CH60" s="42"/>
      <c r="CI60" s="16">
        <f t="shared" si="9"/>
        <v>12319.002</v>
      </c>
      <c r="CJ60" s="16">
        <f t="shared" si="10"/>
        <v>8212.6680000000015</v>
      </c>
      <c r="CK60" s="16">
        <v>20531.670000000002</v>
      </c>
      <c r="CL60" s="16"/>
      <c r="CM60" s="16"/>
      <c r="CN60" s="16">
        <f t="shared" si="11"/>
        <v>0</v>
      </c>
      <c r="CO60" s="16">
        <v>113494.4297825949</v>
      </c>
      <c r="CP60" s="16"/>
      <c r="CQ60" s="16" t="e">
        <f>O60+#REF!+AC60+AK60+AM60+AO60+AQ60+AU60+AS60+BD60+BH60+BS60+BW60+CA60+CB60+CC60+CE60+CF60+CK60+CN60+CO60</f>
        <v>#REF!</v>
      </c>
      <c r="CR60" s="16" t="e">
        <f>Q60+U60+AE60+BU60</f>
        <v>#REF!</v>
      </c>
      <c r="CS60" s="16">
        <v>815597.16567680181</v>
      </c>
      <c r="CT60" s="40">
        <f t="shared" si="12"/>
        <v>821266.8</v>
      </c>
      <c r="CU60" s="40">
        <f t="shared" si="13"/>
        <v>5669.6343231982319</v>
      </c>
      <c r="CV60" s="40">
        <v>821266.8</v>
      </c>
      <c r="CW60" s="40"/>
      <c r="CX60" s="40"/>
      <c r="CY60" s="40"/>
      <c r="CZ60" s="40"/>
      <c r="DA60" s="40"/>
      <c r="DB60" s="40"/>
      <c r="DC60" s="40"/>
      <c r="DD60" s="40"/>
      <c r="DE60" s="40">
        <f t="shared" si="16"/>
        <v>916553.35</v>
      </c>
      <c r="DF60" s="40">
        <v>95286.54999999993</v>
      </c>
      <c r="DG60" s="10"/>
      <c r="DH60" s="12"/>
      <c r="DI60" s="12"/>
      <c r="DJ60" s="12"/>
      <c r="DK60" s="12"/>
      <c r="DL60" s="12"/>
    </row>
    <row r="61" spans="1:116">
      <c r="A61" s="1" t="s">
        <v>57</v>
      </c>
      <c r="B61" s="16">
        <v>2433.8000000000002</v>
      </c>
      <c r="C61" s="16" t="e">
        <f>B61*#REF!</f>
        <v>#REF!</v>
      </c>
      <c r="D61" s="16"/>
      <c r="E61" s="16"/>
      <c r="F61" s="16">
        <v>25340</v>
      </c>
      <c r="G61" s="16">
        <f>2700*12</f>
        <v>32400</v>
      </c>
      <c r="H61" s="16">
        <v>57740</v>
      </c>
      <c r="I61" s="16"/>
      <c r="J61" s="16">
        <v>3571.3152</v>
      </c>
      <c r="K61" s="16">
        <v>0</v>
      </c>
      <c r="L61" s="16">
        <v>4085.0352000000003</v>
      </c>
      <c r="M61" s="16"/>
      <c r="N61" s="16" t="e">
        <f>B61*#REF!</f>
        <v>#REF!</v>
      </c>
      <c r="O61" s="16" t="e">
        <f t="shared" si="3"/>
        <v>#REF!</v>
      </c>
      <c r="P61" s="16">
        <v>30</v>
      </c>
      <c r="Q61" s="16" t="e">
        <f t="shared" si="4"/>
        <v>#REF!</v>
      </c>
      <c r="R61" s="16">
        <v>158764.0809500688</v>
      </c>
      <c r="S61" s="16">
        <v>3</v>
      </c>
      <c r="T61" s="6">
        <v>10</v>
      </c>
      <c r="U61" s="6" t="e">
        <f>T61*#REF!/100</f>
        <v>#REF!</v>
      </c>
      <c r="V61" s="6">
        <v>46758.902674065394</v>
      </c>
      <c r="W61" s="6">
        <v>12</v>
      </c>
      <c r="X61" s="16">
        <v>0</v>
      </c>
      <c r="Y61" s="88">
        <f t="shared" si="5"/>
        <v>0</v>
      </c>
      <c r="Z61" s="40">
        <v>0</v>
      </c>
      <c r="AA61" s="16" t="e">
        <f>#REF!*B61</f>
        <v>#REF!</v>
      </c>
      <c r="AB61" s="16" t="e">
        <f>B61*#REF!</f>
        <v>#REF!</v>
      </c>
      <c r="AC61" s="16" t="e">
        <f t="shared" si="6"/>
        <v>#REF!</v>
      </c>
      <c r="AD61" s="40">
        <v>10</v>
      </c>
      <c r="AE61" s="16" t="e">
        <f t="shared" si="7"/>
        <v>#REF!</v>
      </c>
      <c r="AF61" s="16">
        <v>515.49877249634835</v>
      </c>
      <c r="AG61" s="16">
        <v>0</v>
      </c>
      <c r="AH61" s="6"/>
      <c r="AI61" s="88">
        <v>0</v>
      </c>
      <c r="AJ61" s="88">
        <v>0</v>
      </c>
      <c r="AK61" s="16">
        <v>0</v>
      </c>
      <c r="AL61" s="89"/>
      <c r="AM61" s="16">
        <v>0</v>
      </c>
      <c r="AN61" s="89"/>
      <c r="AO61" s="16"/>
      <c r="AP61" s="16"/>
      <c r="AQ61" s="16">
        <v>0</v>
      </c>
      <c r="AR61" s="16"/>
      <c r="AS61" s="16">
        <v>0</v>
      </c>
      <c r="AT61" s="16"/>
      <c r="AU61" s="16">
        <v>0</v>
      </c>
      <c r="AV61" s="16"/>
      <c r="AW61" s="16">
        <v>0</v>
      </c>
      <c r="AX61" s="16"/>
      <c r="AY61" s="16">
        <v>0</v>
      </c>
      <c r="AZ61" s="16"/>
      <c r="BA61" s="16">
        <v>0</v>
      </c>
      <c r="BB61" s="16"/>
      <c r="BC61" s="16">
        <v>0</v>
      </c>
      <c r="BD61" s="16">
        <v>74918.205119999999</v>
      </c>
      <c r="BE61" s="16">
        <f>3500*12</f>
        <v>42000</v>
      </c>
      <c r="BF61" s="16">
        <v>53688.72</v>
      </c>
      <c r="BG61" s="16">
        <v>0</v>
      </c>
      <c r="BH61" s="16">
        <v>95688.72</v>
      </c>
      <c r="BI61" s="16" t="e">
        <f>B61*#REF!</f>
        <v>#REF!</v>
      </c>
      <c r="BJ61" s="16">
        <v>4975.8600000000006</v>
      </c>
      <c r="BK61" s="16">
        <v>0</v>
      </c>
      <c r="BL61" s="16"/>
      <c r="BM61" s="16"/>
      <c r="BN61" s="16"/>
      <c r="BO61" s="16">
        <f t="shared" si="8"/>
        <v>4975.8600000000006</v>
      </c>
      <c r="BP61" s="16" t="e">
        <f>B61*#REF!</f>
        <v>#REF!</v>
      </c>
      <c r="BQ61" s="16">
        <v>1570.8000000000002</v>
      </c>
      <c r="BR61" s="16" t="e">
        <f>B61*#REF!</f>
        <v>#REF!</v>
      </c>
      <c r="BS61" s="16" t="e">
        <f t="shared" si="15"/>
        <v>#REF!</v>
      </c>
      <c r="BT61" s="16">
        <v>30</v>
      </c>
      <c r="BU61" s="41" t="e">
        <f t="shared" si="1"/>
        <v>#REF!</v>
      </c>
      <c r="BV61" s="16">
        <v>48093.770740757791</v>
      </c>
      <c r="BW61" s="16"/>
      <c r="BX61" s="16">
        <v>772.8</v>
      </c>
      <c r="BY61" s="16"/>
      <c r="BZ61" s="16"/>
      <c r="CA61" s="16">
        <v>772.8</v>
      </c>
      <c r="CB61" s="6">
        <v>207393.72</v>
      </c>
      <c r="CC61" s="42">
        <v>0</v>
      </c>
      <c r="CD61" s="42">
        <v>0</v>
      </c>
      <c r="CE61" s="42">
        <v>0</v>
      </c>
      <c r="CF61" s="42">
        <v>0</v>
      </c>
      <c r="CG61" s="42">
        <v>0</v>
      </c>
      <c r="CH61" s="42"/>
      <c r="CI61" s="16">
        <f t="shared" si="9"/>
        <v>12135.985200000001</v>
      </c>
      <c r="CJ61" s="16">
        <f t="shared" si="10"/>
        <v>8090.6568000000007</v>
      </c>
      <c r="CK61" s="16">
        <v>20226.642</v>
      </c>
      <c r="CL61" s="16"/>
      <c r="CM61" s="16"/>
      <c r="CN61" s="16">
        <f>CL61+CM61</f>
        <v>0</v>
      </c>
      <c r="CO61" s="16">
        <v>108505.61464621894</v>
      </c>
      <c r="CP61" s="16"/>
      <c r="CQ61" s="16" t="e">
        <f>O61+#REF!+AC61+AK61+AM61+AO61+AQ61+AU61+AS61+BD61+BH61+BS61+BW61+CA61+CB61+CC61+CE61+CF61+CK61+CN61+CO61</f>
        <v>#REF!</v>
      </c>
      <c r="CR61" s="16" t="e">
        <f>Q61+U61+AE61+BU61</f>
        <v>#REF!</v>
      </c>
      <c r="CS61" s="16">
        <v>761637.95490360726</v>
      </c>
      <c r="CT61" s="40">
        <f t="shared" si="12"/>
        <v>856912.32000000007</v>
      </c>
      <c r="CU61" s="40">
        <f t="shared" si="13"/>
        <v>95274.365096392808</v>
      </c>
      <c r="CV61" s="40">
        <v>809065.68</v>
      </c>
      <c r="CW61" s="40">
        <v>47846.64</v>
      </c>
      <c r="CX61" s="40"/>
      <c r="CY61" s="40"/>
      <c r="CZ61" s="40"/>
      <c r="DA61" s="40"/>
      <c r="DB61" s="40"/>
      <c r="DC61" s="40"/>
      <c r="DD61" s="40"/>
      <c r="DE61" s="40">
        <f t="shared" si="16"/>
        <v>884791.16999999981</v>
      </c>
      <c r="DF61" s="40">
        <v>27878.849999999744</v>
      </c>
      <c r="DG61" s="10"/>
      <c r="DH61" s="12"/>
      <c r="DI61" s="12"/>
      <c r="DJ61" s="12"/>
      <c r="DK61" s="12"/>
      <c r="DL61" s="12"/>
    </row>
    <row r="62" spans="1:116">
      <c r="A62" s="1" t="s">
        <v>58</v>
      </c>
      <c r="B62" s="16">
        <v>6560.7</v>
      </c>
      <c r="C62" s="16" t="e">
        <f>B62*#REF!</f>
        <v>#REF!</v>
      </c>
      <c r="D62" s="16">
        <v>70076</v>
      </c>
      <c r="E62" s="16"/>
      <c r="F62" s="16">
        <v>2350</v>
      </c>
      <c r="G62" s="16"/>
      <c r="H62" s="16">
        <v>72426</v>
      </c>
      <c r="I62" s="16"/>
      <c r="J62" s="16">
        <v>10760.601600000002</v>
      </c>
      <c r="K62" s="16">
        <v>513.72</v>
      </c>
      <c r="L62" s="16">
        <v>54045.963839999997</v>
      </c>
      <c r="M62" s="16"/>
      <c r="N62" s="16" t="e">
        <f>B62*#REF!</f>
        <v>#REF!</v>
      </c>
      <c r="O62" s="16" t="e">
        <f t="shared" si="3"/>
        <v>#REF!</v>
      </c>
      <c r="P62" s="16">
        <v>10</v>
      </c>
      <c r="Q62" s="16" t="e">
        <f>O62*P62/100</f>
        <v>#REF!</v>
      </c>
      <c r="R62" s="16">
        <v>317925.86307349551</v>
      </c>
      <c r="S62" s="16">
        <v>6</v>
      </c>
      <c r="T62" s="6">
        <v>6</v>
      </c>
      <c r="U62" s="6" t="e">
        <f>T62*#REF!/100</f>
        <v>#REF!</v>
      </c>
      <c r="V62" s="6">
        <v>121462.658745458</v>
      </c>
      <c r="W62" s="6">
        <v>12</v>
      </c>
      <c r="X62" s="16" t="e">
        <f>B62*#REF!</f>
        <v>#REF!</v>
      </c>
      <c r="Y62" s="88">
        <f t="shared" si="5"/>
        <v>600</v>
      </c>
      <c r="Z62" s="40">
        <v>0</v>
      </c>
      <c r="AA62" s="16" t="e">
        <f>#REF!*B62</f>
        <v>#REF!</v>
      </c>
      <c r="AB62" s="16" t="e">
        <f>B62*#REF!</f>
        <v>#REF!</v>
      </c>
      <c r="AC62" s="16" t="e">
        <f t="shared" si="6"/>
        <v>#REF!</v>
      </c>
      <c r="AD62" s="40">
        <v>6</v>
      </c>
      <c r="AE62" s="16" t="e">
        <f t="shared" si="7"/>
        <v>#REF!</v>
      </c>
      <c r="AF62" s="16">
        <v>70581.051424163816</v>
      </c>
      <c r="AG62" s="16">
        <v>1</v>
      </c>
      <c r="AH62" s="6"/>
      <c r="AI62" s="88">
        <v>0</v>
      </c>
      <c r="AJ62" s="88">
        <v>0</v>
      </c>
      <c r="AK62" s="16">
        <v>0</v>
      </c>
      <c r="AL62" s="89">
        <v>14</v>
      </c>
      <c r="AM62" s="16">
        <v>12600</v>
      </c>
      <c r="AN62" s="89"/>
      <c r="AO62" s="16"/>
      <c r="AP62" s="16"/>
      <c r="AQ62" s="16">
        <v>0</v>
      </c>
      <c r="AR62" s="16"/>
      <c r="AS62" s="16">
        <v>0</v>
      </c>
      <c r="AT62" s="16">
        <v>1</v>
      </c>
      <c r="AU62" s="16">
        <v>600</v>
      </c>
      <c r="AV62" s="16"/>
      <c r="AW62" s="16">
        <v>0</v>
      </c>
      <c r="AX62" s="16"/>
      <c r="AY62" s="16">
        <v>0</v>
      </c>
      <c r="AZ62" s="16"/>
      <c r="BA62" s="16">
        <v>0</v>
      </c>
      <c r="BB62" s="16"/>
      <c r="BC62" s="16">
        <v>0</v>
      </c>
      <c r="BD62" s="16">
        <v>201954.09167999998</v>
      </c>
      <c r="BE62" s="16">
        <f>7000*12</f>
        <v>84000</v>
      </c>
      <c r="BF62" s="16">
        <v>153992.04</v>
      </c>
      <c r="BG62" s="16">
        <v>0</v>
      </c>
      <c r="BH62" s="16">
        <v>237992.04</v>
      </c>
      <c r="BI62" s="16" t="e">
        <f>B62*#REF!</f>
        <v>#REF!</v>
      </c>
      <c r="BJ62" s="16">
        <v>4440.38</v>
      </c>
      <c r="BK62" s="16">
        <v>0</v>
      </c>
      <c r="BL62" s="16"/>
      <c r="BM62" s="16"/>
      <c r="BN62" s="16"/>
      <c r="BO62" s="16">
        <f t="shared" si="8"/>
        <v>4440.38</v>
      </c>
      <c r="BP62" s="16" t="e">
        <f>B62*#REF!</f>
        <v>#REF!</v>
      </c>
      <c r="BQ62" s="16">
        <v>4981.68</v>
      </c>
      <c r="BR62" s="16" t="e">
        <f>B62*#REF!</f>
        <v>#REF!</v>
      </c>
      <c r="BS62" s="16" t="e">
        <f t="shared" si="15"/>
        <v>#REF!</v>
      </c>
      <c r="BT62" s="16">
        <v>10</v>
      </c>
      <c r="BU62" s="41" t="e">
        <f t="shared" si="1"/>
        <v>#REF!</v>
      </c>
      <c r="BV62" s="16">
        <v>100651.13001578997</v>
      </c>
      <c r="BW62" s="16"/>
      <c r="BX62" s="16">
        <v>2224.8000000000002</v>
      </c>
      <c r="BY62" s="16"/>
      <c r="BZ62" s="16"/>
      <c r="CA62" s="16">
        <v>2224.8000000000002</v>
      </c>
      <c r="CB62" s="6">
        <v>594849.12</v>
      </c>
      <c r="CC62" s="42">
        <v>0</v>
      </c>
      <c r="CD62" s="42">
        <v>0</v>
      </c>
      <c r="CE62" s="42">
        <v>0</v>
      </c>
      <c r="CF62" s="42">
        <v>0</v>
      </c>
      <c r="CG62" s="42">
        <v>0</v>
      </c>
      <c r="CH62" s="42"/>
      <c r="CI62" s="16">
        <f t="shared" si="9"/>
        <v>37229.228999999999</v>
      </c>
      <c r="CJ62" s="16">
        <f t="shared" si="10"/>
        <v>24819.486000000001</v>
      </c>
      <c r="CK62" s="16">
        <v>62048.714999999997</v>
      </c>
      <c r="CL62" s="16"/>
      <c r="CM62" s="16"/>
      <c r="CN62" s="16">
        <f t="shared" si="11"/>
        <v>0</v>
      </c>
      <c r="CO62" s="16">
        <v>292494.36519411969</v>
      </c>
      <c r="CP62" s="16"/>
      <c r="CQ62" s="16" t="e">
        <f>O62+#REF!+AC62+AK62+AM62+AO62+AQ62+AU62+AS62+BD62+BH62+BS62+BW62+CA62+CB62+CC62+CE62+CF62+CK62+CN62+CO62</f>
        <v>#REF!</v>
      </c>
      <c r="CR62" s="16" t="e">
        <f>Q62+U62+AE62+BU62</f>
        <v>#REF!</v>
      </c>
      <c r="CS62" s="16">
        <v>2015383.8351330273</v>
      </c>
      <c r="CT62" s="40">
        <f t="shared" si="12"/>
        <v>2481948.6</v>
      </c>
      <c r="CU62" s="40">
        <f>CT62-CS62</f>
        <v>466564.76486697281</v>
      </c>
      <c r="CV62" s="40">
        <v>2481948.6</v>
      </c>
      <c r="CW62" s="40"/>
      <c r="CX62" s="40"/>
      <c r="CY62" s="40"/>
      <c r="CZ62" s="40"/>
      <c r="DA62" s="40"/>
      <c r="DB62" s="40"/>
      <c r="DC62" s="40"/>
      <c r="DD62" s="40"/>
      <c r="DE62" s="40">
        <f t="shared" si="16"/>
        <v>3135459.66</v>
      </c>
      <c r="DF62" s="40">
        <v>653511.06000000006</v>
      </c>
      <c r="DG62" s="10"/>
      <c r="DH62" s="12"/>
      <c r="DI62" s="12"/>
      <c r="DJ62" s="12"/>
      <c r="DK62" s="12"/>
      <c r="DL62" s="12"/>
    </row>
    <row r="63" spans="1:116" s="31" customFormat="1">
      <c r="A63" s="14" t="s">
        <v>61</v>
      </c>
      <c r="B63" s="15">
        <v>403798.50000000006</v>
      </c>
      <c r="C63" s="15" t="e">
        <f t="shared" ref="C63:BG63" si="17">SUM(C3:C62)</f>
        <v>#REF!</v>
      </c>
      <c r="D63" s="15">
        <f t="shared" ref="D63" si="18">SUM(D3:D62)</f>
        <v>708695</v>
      </c>
      <c r="E63" s="15">
        <f t="shared" ref="E63" si="19">SUM(E3:E62)</f>
        <v>0</v>
      </c>
      <c r="F63" s="15">
        <f t="shared" ref="F63:G63" si="20">SUM(F3:F62)</f>
        <v>188450</v>
      </c>
      <c r="G63" s="15">
        <f t="shared" si="20"/>
        <v>194400</v>
      </c>
      <c r="H63" s="15">
        <v>1091545</v>
      </c>
      <c r="I63" s="15">
        <f t="shared" si="17"/>
        <v>0</v>
      </c>
      <c r="J63" s="15">
        <f t="shared" si="17"/>
        <v>1004018.0616000001</v>
      </c>
      <c r="K63" s="15">
        <f>SUM(K3:K62)</f>
        <v>43285.362239999995</v>
      </c>
      <c r="L63" s="15">
        <v>1089588.7444799999</v>
      </c>
      <c r="M63" s="15">
        <v>0</v>
      </c>
      <c r="N63" s="15" t="e">
        <f t="shared" si="17"/>
        <v>#REF!</v>
      </c>
      <c r="O63" s="15" t="e">
        <f t="shared" si="17"/>
        <v>#REF!</v>
      </c>
      <c r="P63" s="15"/>
      <c r="Q63" s="15"/>
      <c r="R63" s="15">
        <f>SUM(R3:R62)</f>
        <v>14399178.627748154</v>
      </c>
      <c r="S63" s="15"/>
      <c r="T63" s="15"/>
      <c r="U63" s="15"/>
      <c r="V63" s="15">
        <f>SUM(V3:V62)</f>
        <v>7660909.0795551473</v>
      </c>
      <c r="W63" s="15"/>
      <c r="X63" s="15" t="e">
        <f>SUM(X3:X62)</f>
        <v>#REF!</v>
      </c>
      <c r="Y63" s="15">
        <f t="shared" si="17"/>
        <v>4094050</v>
      </c>
      <c r="Z63" s="15">
        <f t="shared" si="17"/>
        <v>43200</v>
      </c>
      <c r="AA63" s="15" t="e">
        <f t="shared" si="17"/>
        <v>#REF!</v>
      </c>
      <c r="AB63" s="15" t="e">
        <f t="shared" si="17"/>
        <v>#REF!</v>
      </c>
      <c r="AC63" s="15" t="e">
        <f t="shared" si="17"/>
        <v>#REF!</v>
      </c>
      <c r="AD63" s="15"/>
      <c r="AE63" s="15"/>
      <c r="AF63" s="15">
        <f>SUM(AF3:AF62)</f>
        <v>8051458.7498950223</v>
      </c>
      <c r="AG63" s="15"/>
      <c r="AH63" s="15">
        <v>1195</v>
      </c>
      <c r="AI63" s="15">
        <v>0</v>
      </c>
      <c r="AJ63" s="15">
        <v>418250</v>
      </c>
      <c r="AK63" s="15">
        <v>657250</v>
      </c>
      <c r="AL63" s="15">
        <v>605</v>
      </c>
      <c r="AM63" s="15">
        <v>544500</v>
      </c>
      <c r="AN63" s="15">
        <v>22</v>
      </c>
      <c r="AO63" s="15">
        <v>3359000</v>
      </c>
      <c r="AP63" s="15">
        <v>2</v>
      </c>
      <c r="AQ63" s="15">
        <v>3600</v>
      </c>
      <c r="AR63" s="15">
        <v>7</v>
      </c>
      <c r="AS63" s="15">
        <v>24000</v>
      </c>
      <c r="AT63" s="15">
        <v>16</v>
      </c>
      <c r="AU63" s="15">
        <v>9600</v>
      </c>
      <c r="AV63" s="15">
        <v>38</v>
      </c>
      <c r="AW63" s="15">
        <v>159600</v>
      </c>
      <c r="AX63" s="15">
        <v>131</v>
      </c>
      <c r="AY63" s="15">
        <v>183400</v>
      </c>
      <c r="AZ63" s="15">
        <v>13</v>
      </c>
      <c r="BA63" s="15">
        <v>45500</v>
      </c>
      <c r="BB63" s="15">
        <v>20</v>
      </c>
      <c r="BC63" s="15">
        <v>120000</v>
      </c>
      <c r="BD63" s="15">
        <v>12429886.946400004</v>
      </c>
      <c r="BE63" s="15">
        <f t="shared" si="17"/>
        <v>1806000</v>
      </c>
      <c r="BF63" s="15">
        <f t="shared" si="17"/>
        <v>9022114.3199999984</v>
      </c>
      <c r="BG63" s="15">
        <f t="shared" si="17"/>
        <v>86362.08</v>
      </c>
      <c r="BH63" s="15">
        <v>10741752.24</v>
      </c>
      <c r="BI63" s="15" t="e">
        <f t="shared" ref="BI63:BN63" si="21">SUM(BI3:BI62)</f>
        <v>#REF!</v>
      </c>
      <c r="BJ63" s="15">
        <f t="shared" si="21"/>
        <v>1556511.7899999998</v>
      </c>
      <c r="BK63" s="15">
        <f t="shared" si="21"/>
        <v>320100</v>
      </c>
      <c r="BL63" s="15">
        <f t="shared" si="21"/>
        <v>0</v>
      </c>
      <c r="BM63" s="15">
        <f t="shared" si="21"/>
        <v>0</v>
      </c>
      <c r="BN63" s="15">
        <f t="shared" si="21"/>
        <v>137500</v>
      </c>
      <c r="BO63" s="15">
        <f t="shared" ref="BO63" si="22">SUM(BO3:BO62)</f>
        <v>2014111.7899999993</v>
      </c>
      <c r="BP63" s="15" t="e">
        <f t="shared" ref="BP63:CN63" si="23">SUM(BP3:BP62)</f>
        <v>#REF!</v>
      </c>
      <c r="BQ63" s="15">
        <f>SUM(BQ3:BQ62)</f>
        <v>315237.12000000005</v>
      </c>
      <c r="BR63" s="15" t="e">
        <f t="shared" si="23"/>
        <v>#REF!</v>
      </c>
      <c r="BS63" s="15" t="e">
        <f>SUM(BS3:BS62)</f>
        <v>#REF!</v>
      </c>
      <c r="BT63" s="15"/>
      <c r="BU63" s="15"/>
      <c r="BV63" s="15">
        <f>SUM(BV3:BV62)</f>
        <v>8809345.7719671745</v>
      </c>
      <c r="BW63" s="15">
        <f t="shared" si="23"/>
        <v>0</v>
      </c>
      <c r="BX63" s="15">
        <f t="shared" si="23"/>
        <v>208048.47999999998</v>
      </c>
      <c r="BY63" s="15">
        <f>SUM(BY3:BY62)</f>
        <v>0</v>
      </c>
      <c r="BZ63" s="15">
        <f t="shared" si="23"/>
        <v>0</v>
      </c>
      <c r="CA63" s="15">
        <v>208048.47999999998</v>
      </c>
      <c r="CB63" s="92">
        <v>11473796.4</v>
      </c>
      <c r="CC63" s="15">
        <v>1545572.48</v>
      </c>
      <c r="CD63" s="15">
        <f t="shared" si="23"/>
        <v>0</v>
      </c>
      <c r="CE63" s="15">
        <f t="shared" si="23"/>
        <v>0</v>
      </c>
      <c r="CF63" s="15">
        <f>SUM(CF3:CF62)</f>
        <v>0</v>
      </c>
      <c r="CG63" s="15">
        <f t="shared" si="23"/>
        <v>0</v>
      </c>
      <c r="CH63" s="15">
        <f t="shared" si="23"/>
        <v>499.87</v>
      </c>
      <c r="CI63" s="15">
        <f t="shared" si="23"/>
        <v>1599122.2967999997</v>
      </c>
      <c r="CJ63" s="15">
        <f t="shared" si="23"/>
        <v>1066081.5311999999</v>
      </c>
      <c r="CK63" s="15">
        <v>2665703.6979999994</v>
      </c>
      <c r="CL63" s="15">
        <f t="shared" si="23"/>
        <v>0</v>
      </c>
      <c r="CM63" s="15">
        <f t="shared" si="23"/>
        <v>0</v>
      </c>
      <c r="CN63" s="15">
        <f t="shared" si="23"/>
        <v>0</v>
      </c>
      <c r="CO63" s="15">
        <v>18002467.103180718</v>
      </c>
      <c r="CP63" s="15"/>
      <c r="CQ63" s="15" t="e">
        <f>SUM(CQ3:CQ62)</f>
        <v>#REF!</v>
      </c>
      <c r="CR63" s="15" t="e">
        <f>SUM(CR3:CR62)</f>
        <v>#REF!</v>
      </c>
      <c r="CS63" s="15">
        <v>100586069.57674623</v>
      </c>
      <c r="CT63" s="15">
        <f>SUM(CT3:CT62)</f>
        <v>108899692.94000001</v>
      </c>
      <c r="CU63" s="15">
        <f t="shared" ref="CU63:DF63" si="24">SUM(CU3:CU62)</f>
        <v>8313623.3632537909</v>
      </c>
      <c r="CV63" s="15">
        <f t="shared" si="24"/>
        <v>106608153.12000003</v>
      </c>
      <c r="CW63" s="15">
        <f t="shared" si="24"/>
        <v>2291539.8200000003</v>
      </c>
      <c r="CX63" s="15">
        <f t="shared" si="24"/>
        <v>0</v>
      </c>
      <c r="CY63" s="15">
        <f t="shared" si="24"/>
        <v>0</v>
      </c>
      <c r="CZ63" s="15">
        <f t="shared" si="24"/>
        <v>0</v>
      </c>
      <c r="DA63" s="15">
        <f t="shared" si="24"/>
        <v>0</v>
      </c>
      <c r="DB63" s="15">
        <f t="shared" si="24"/>
        <v>0</v>
      </c>
      <c r="DC63" s="15">
        <f t="shared" si="24"/>
        <v>0</v>
      </c>
      <c r="DD63" s="15">
        <f t="shared" si="24"/>
        <v>0</v>
      </c>
      <c r="DE63" s="15">
        <f t="shared" si="24"/>
        <v>126581406.97999997</v>
      </c>
      <c r="DF63" s="15">
        <f t="shared" si="24"/>
        <v>17681714.039999995</v>
      </c>
      <c r="DG63" s="29"/>
      <c r="DH63" s="30"/>
      <c r="DJ63" s="12"/>
    </row>
    <row r="64" spans="1:116">
      <c r="A64" s="3"/>
      <c r="B64" s="17"/>
      <c r="C64" s="17"/>
      <c r="D64" s="17"/>
      <c r="E64" s="17"/>
      <c r="F64" s="17"/>
      <c r="G64" s="17"/>
      <c r="H64" s="17"/>
      <c r="I64" s="17"/>
      <c r="J64" s="17"/>
      <c r="K64" s="15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6"/>
      <c r="CS64" s="16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0"/>
      <c r="DH64" s="11"/>
      <c r="DJ64" s="9"/>
    </row>
    <row r="65" spans="1:118">
      <c r="A65" s="93" t="s">
        <v>92</v>
      </c>
      <c r="B65" s="43">
        <v>2963.3</v>
      </c>
      <c r="C65" s="16" t="e">
        <f>B65*#REF!</f>
        <v>#REF!</v>
      </c>
      <c r="D65" s="16">
        <v>44942</v>
      </c>
      <c r="E65" s="16"/>
      <c r="F65" s="16">
        <v>1725</v>
      </c>
      <c r="G65" s="16"/>
      <c r="H65" s="16">
        <v>46667</v>
      </c>
      <c r="I65" s="16"/>
      <c r="J65" s="16">
        <v>8188.4735999999994</v>
      </c>
      <c r="K65" s="16">
        <v>0</v>
      </c>
      <c r="L65" s="16">
        <v>8188.4735999999994</v>
      </c>
      <c r="M65" s="16">
        <v>120000</v>
      </c>
      <c r="N65" s="16" t="e">
        <f>B65*#REF!</f>
        <v>#REF!</v>
      </c>
      <c r="O65" s="16" t="e">
        <f>C65+H65+I65+L65+M65</f>
        <v>#REF!</v>
      </c>
      <c r="P65" s="16">
        <v>20</v>
      </c>
      <c r="Q65" s="16" t="e">
        <f>O65*P65/100</f>
        <v>#REF!</v>
      </c>
      <c r="R65" s="16">
        <v>307381.00542660168</v>
      </c>
      <c r="S65" s="16">
        <v>5</v>
      </c>
      <c r="T65" s="6">
        <v>20</v>
      </c>
      <c r="U65" s="6" t="e">
        <f>#REF!*T65/100</f>
        <v>#REF!</v>
      </c>
      <c r="V65" s="6">
        <v>69288.848491563025</v>
      </c>
      <c r="W65" s="6">
        <v>12</v>
      </c>
      <c r="X65" s="16" t="e">
        <f>B65*#REF!</f>
        <v>#REF!</v>
      </c>
      <c r="Y65" s="16">
        <f>AJ65+AU65+AQ65+AS65+AW65+BA65+BC65+AO65</f>
        <v>21350</v>
      </c>
      <c r="Z65" s="40">
        <f>1800*AH65/AH65</f>
        <v>1800</v>
      </c>
      <c r="AA65" s="16" t="e">
        <f>#REF!*B65</f>
        <v>#REF!</v>
      </c>
      <c r="AB65" s="16" t="e">
        <f>B65*#REF!</f>
        <v>#REF!</v>
      </c>
      <c r="AC65" s="16" t="e">
        <f t="shared" ref="AC65:AC89" si="25">X65+Y65+Z65+AA65</f>
        <v>#REF!</v>
      </c>
      <c r="AD65" s="16">
        <v>30</v>
      </c>
      <c r="AE65" s="16" t="e">
        <f>AC65*AD65/100</f>
        <v>#REF!</v>
      </c>
      <c r="AF65" s="16">
        <v>68923.100062974001</v>
      </c>
      <c r="AG65" s="16">
        <v>0</v>
      </c>
      <c r="AH65" s="16">
        <v>31</v>
      </c>
      <c r="AI65" s="16">
        <v>0</v>
      </c>
      <c r="AJ65" s="88">
        <v>10850</v>
      </c>
      <c r="AK65" s="16">
        <v>17050</v>
      </c>
      <c r="AL65" s="16"/>
      <c r="AM65" s="16">
        <v>0</v>
      </c>
      <c r="AN65" s="16"/>
      <c r="AO65" s="16"/>
      <c r="AP65" s="16"/>
      <c r="AQ65" s="16">
        <v>0</v>
      </c>
      <c r="AR65" s="16"/>
      <c r="AS65" s="16">
        <v>0</v>
      </c>
      <c r="AT65" s="16"/>
      <c r="AU65" s="16">
        <v>0</v>
      </c>
      <c r="AV65" s="16"/>
      <c r="AW65" s="16">
        <v>0</v>
      </c>
      <c r="AX65" s="16"/>
      <c r="AY65" s="16">
        <v>0</v>
      </c>
      <c r="AZ65" s="16">
        <v>3</v>
      </c>
      <c r="BA65" s="16">
        <v>10500</v>
      </c>
      <c r="BB65" s="16"/>
      <c r="BC65" s="16">
        <v>0</v>
      </c>
      <c r="BD65" s="16">
        <v>91217.485920000006</v>
      </c>
      <c r="BE65" s="16"/>
      <c r="BF65" s="16">
        <v>49697.4</v>
      </c>
      <c r="BG65" s="16">
        <v>0</v>
      </c>
      <c r="BH65" s="16">
        <v>49697.4</v>
      </c>
      <c r="BI65" s="16" t="e">
        <f>B65*#REF!</f>
        <v>#REF!</v>
      </c>
      <c r="BJ65" s="16">
        <v>5240.99</v>
      </c>
      <c r="BK65" s="16">
        <v>3300</v>
      </c>
      <c r="BL65" s="16"/>
      <c r="BM65" s="16"/>
      <c r="BN65" s="16"/>
      <c r="BO65" s="16">
        <f t="shared" ref="BO65:BO78" si="26">BJ65+BK65+BL65+BM65+BN65</f>
        <v>8540.99</v>
      </c>
      <c r="BP65" s="16" t="e">
        <f>B65*#REF!</f>
        <v>#REF!</v>
      </c>
      <c r="BQ65" s="16">
        <v>2154.2400000000002</v>
      </c>
      <c r="BR65" s="16" t="e">
        <f>B65*#REF!</f>
        <v>#REF!</v>
      </c>
      <c r="BS65" s="16" t="e">
        <f t="shared" ref="BS65:BS89" si="27">BI65+BO65+BP65+BQ65+BW65</f>
        <v>#REF!</v>
      </c>
      <c r="BT65" s="16">
        <v>20</v>
      </c>
      <c r="BU65" s="16" t="e">
        <f>BS65*BT65/100</f>
        <v>#REF!</v>
      </c>
      <c r="BV65" s="16">
        <v>34331.687062343764</v>
      </c>
      <c r="BW65" s="16"/>
      <c r="BX65" s="16">
        <v>1326.72</v>
      </c>
      <c r="BY65" s="16"/>
      <c r="BZ65" s="16"/>
      <c r="CA65" s="16">
        <v>1326.72</v>
      </c>
      <c r="CB65" s="16"/>
      <c r="CC65" s="16">
        <v>22278.240000000002</v>
      </c>
      <c r="CD65" s="42">
        <v>0</v>
      </c>
      <c r="CE65" s="16"/>
      <c r="CF65" s="16">
        <v>0</v>
      </c>
      <c r="CG65" s="16">
        <v>0</v>
      </c>
      <c r="CH65" s="16">
        <v>32.82</v>
      </c>
      <c r="CI65" s="16">
        <f>CV65*1.5%</f>
        <v>7376.3945999999996</v>
      </c>
      <c r="CJ65" s="16">
        <f>CV65*1%</f>
        <v>4917.5964000000004</v>
      </c>
      <c r="CK65" s="16">
        <v>12326.811</v>
      </c>
      <c r="CL65" s="16"/>
      <c r="CM65" s="16"/>
      <c r="CN65" s="16">
        <f>CL65+CM65</f>
        <v>0</v>
      </c>
      <c r="CO65" s="16">
        <v>131834.69673650217</v>
      </c>
      <c r="CP65" s="16"/>
      <c r="CQ65" s="16" t="e">
        <f>O65+#REF!+AC65+AK65+AM65+AO65+AQ65+AS65+AU65+BD65+BH65+BS65+BW65+CA65+CC65+CF65+CK65+CN65+CO65</f>
        <v>#REF!</v>
      </c>
      <c r="CR65" s="16" t="e">
        <f>Q65+U65+AE65+BU65</f>
        <v>#REF!</v>
      </c>
      <c r="CS65" s="16">
        <v>805655.99469998444</v>
      </c>
      <c r="CT65" s="40">
        <f>CV65+CW65-CX65</f>
        <v>718922.16</v>
      </c>
      <c r="CU65" s="40">
        <f>CT65-CS65</f>
        <v>-86733.834699984407</v>
      </c>
      <c r="CV65" s="40">
        <v>491759.64</v>
      </c>
      <c r="CW65" s="40">
        <v>227162.52</v>
      </c>
      <c r="CX65" s="40"/>
      <c r="CY65" s="40"/>
      <c r="CZ65" s="40"/>
      <c r="DA65" s="40"/>
      <c r="DB65" s="40"/>
      <c r="DC65" s="40"/>
      <c r="DD65" s="40"/>
      <c r="DE65" s="40">
        <f>DF65+CT65-DB65</f>
        <v>755320.08000000007</v>
      </c>
      <c r="DF65" s="40">
        <v>36397.919999999998</v>
      </c>
      <c r="DG65" s="10"/>
      <c r="DH65" s="11"/>
      <c r="DJ65" s="32"/>
      <c r="DK65" s="34"/>
      <c r="DL65" s="34"/>
      <c r="DN65" s="12"/>
    </row>
    <row r="66" spans="1:118">
      <c r="A66" s="93" t="s">
        <v>93</v>
      </c>
      <c r="B66" s="43">
        <v>2647.7</v>
      </c>
      <c r="C66" s="16" t="e">
        <f>B66*#REF!</f>
        <v>#REF!</v>
      </c>
      <c r="D66" s="16">
        <v>29456</v>
      </c>
      <c r="E66" s="16"/>
      <c r="F66" s="16">
        <v>1350</v>
      </c>
      <c r="G66" s="16"/>
      <c r="H66" s="16">
        <v>30806</v>
      </c>
      <c r="I66" s="16"/>
      <c r="J66" s="16">
        <v>8437.3055999999997</v>
      </c>
      <c r="K66" s="16">
        <v>0</v>
      </c>
      <c r="L66" s="16">
        <v>8437.3055999999997</v>
      </c>
      <c r="M66" s="16"/>
      <c r="N66" s="16" t="e">
        <f>B66*#REF!</f>
        <v>#REF!</v>
      </c>
      <c r="O66" s="16" t="e">
        <f t="shared" ref="O66:O77" si="28">C66+H66+I66+L66+M66</f>
        <v>#REF!</v>
      </c>
      <c r="P66" s="16">
        <v>50</v>
      </c>
      <c r="Q66" s="16" t="e">
        <f t="shared" ref="Q66:Q78" si="29">O66*P66/100</f>
        <v>#REF!</v>
      </c>
      <c r="R66" s="16">
        <v>167820.71850155451</v>
      </c>
      <c r="S66" s="16">
        <v>7</v>
      </c>
      <c r="T66" s="6">
        <v>10</v>
      </c>
      <c r="U66" s="6" t="e">
        <f>#REF!*T66/100</f>
        <v>#REF!</v>
      </c>
      <c r="V66" s="6">
        <v>56750.270690958998</v>
      </c>
      <c r="W66" s="6">
        <v>12</v>
      </c>
      <c r="X66" s="16">
        <v>0</v>
      </c>
      <c r="Y66" s="16">
        <f t="shared" ref="Y66:Y89" si="30">AJ66+AU66+AQ66+AS66+AW66+BA66+BC66+AO66</f>
        <v>0</v>
      </c>
      <c r="Z66" s="40">
        <v>0</v>
      </c>
      <c r="AA66" s="16" t="e">
        <f>#REF!*B66</f>
        <v>#REF!</v>
      </c>
      <c r="AB66" s="16" t="e">
        <f>B66*#REF!</f>
        <v>#REF!</v>
      </c>
      <c r="AC66" s="16" t="e">
        <f t="shared" si="25"/>
        <v>#REF!</v>
      </c>
      <c r="AD66" s="16">
        <v>40</v>
      </c>
      <c r="AE66" s="16" t="e">
        <f t="shared" ref="AE66:AE89" si="31">AC66*AD66/100</f>
        <v>#REF!</v>
      </c>
      <c r="AF66" s="16">
        <v>0</v>
      </c>
      <c r="AG66" s="16">
        <v>0</v>
      </c>
      <c r="AH66" s="16"/>
      <c r="AI66" s="16">
        <v>0</v>
      </c>
      <c r="AJ66" s="88">
        <v>0</v>
      </c>
      <c r="AK66" s="16">
        <v>0</v>
      </c>
      <c r="AL66" s="16"/>
      <c r="AM66" s="16">
        <v>0</v>
      </c>
      <c r="AN66" s="16"/>
      <c r="AO66" s="16"/>
      <c r="AP66" s="16"/>
      <c r="AQ66" s="16">
        <v>0</v>
      </c>
      <c r="AR66" s="16"/>
      <c r="AS66" s="16">
        <v>0</v>
      </c>
      <c r="AT66" s="16"/>
      <c r="AU66" s="16">
        <v>0</v>
      </c>
      <c r="AV66" s="16"/>
      <c r="AW66" s="16">
        <v>0</v>
      </c>
      <c r="AX66" s="16"/>
      <c r="AY66" s="16">
        <v>0</v>
      </c>
      <c r="AZ66" s="16"/>
      <c r="BA66" s="16">
        <v>0</v>
      </c>
      <c r="BB66" s="16"/>
      <c r="BC66" s="16">
        <v>0</v>
      </c>
      <c r="BD66" s="16">
        <v>81502.560479999986</v>
      </c>
      <c r="BE66" s="16"/>
      <c r="BF66" s="16">
        <v>60564.12</v>
      </c>
      <c r="BG66" s="16">
        <v>0</v>
      </c>
      <c r="BH66" s="16">
        <v>60564.12</v>
      </c>
      <c r="BI66" s="16" t="e">
        <f>B66*#REF!</f>
        <v>#REF!</v>
      </c>
      <c r="BJ66" s="16">
        <v>10235.83</v>
      </c>
      <c r="BK66" s="16">
        <v>0</v>
      </c>
      <c r="BL66" s="16"/>
      <c r="BM66" s="16"/>
      <c r="BN66" s="16"/>
      <c r="BO66" s="16">
        <f t="shared" si="26"/>
        <v>10235.83</v>
      </c>
      <c r="BP66" s="16" t="e">
        <f>B66*#REF!</f>
        <v>#REF!</v>
      </c>
      <c r="BQ66" s="16">
        <v>2558.16</v>
      </c>
      <c r="BR66" s="16" t="e">
        <f>B66*#REF!</f>
        <v>#REF!</v>
      </c>
      <c r="BS66" s="16" t="e">
        <f t="shared" si="27"/>
        <v>#REF!</v>
      </c>
      <c r="BT66" s="16">
        <v>40</v>
      </c>
      <c r="BU66" s="16" t="e">
        <f t="shared" ref="BU66:BU89" si="32">BS66*BT66/100</f>
        <v>#REF!</v>
      </c>
      <c r="BV66" s="16">
        <v>40320.773217424998</v>
      </c>
      <c r="BW66" s="16"/>
      <c r="BX66" s="16">
        <v>1383.6</v>
      </c>
      <c r="BY66" s="16"/>
      <c r="BZ66" s="16"/>
      <c r="CA66" s="16">
        <v>1383.6</v>
      </c>
      <c r="CB66" s="16"/>
      <c r="CC66" s="16">
        <v>0</v>
      </c>
      <c r="CD66" s="42">
        <v>0</v>
      </c>
      <c r="CE66" s="16"/>
      <c r="CF66" s="16">
        <v>0</v>
      </c>
      <c r="CG66" s="16">
        <v>0</v>
      </c>
      <c r="CH66" s="16"/>
      <c r="CI66" s="16">
        <f t="shared" ref="CI66:CI78" si="33">CV66*1.5%</f>
        <v>9210.7421999999988</v>
      </c>
      <c r="CJ66" s="16">
        <f t="shared" ref="CJ66:CJ78" si="34">CV66*1%</f>
        <v>6140.4948000000004</v>
      </c>
      <c r="CK66" s="16">
        <v>15351.236999999999</v>
      </c>
      <c r="CL66" s="16"/>
      <c r="CM66" s="16"/>
      <c r="CN66" s="16">
        <f t="shared" ref="CN66:CN78" si="35">CL66+CM66</f>
        <v>0</v>
      </c>
      <c r="CO66" s="16">
        <v>117793.92115183639</v>
      </c>
      <c r="CP66" s="16"/>
      <c r="CQ66" s="16" t="e">
        <f>O66+#REF!+AC66+AK66+AM66+AO66+AQ66+AS66+AU66+BD66+BH66+BS66+BW66+CA66+CC66+CF66+CK66+CN66+CO66</f>
        <v>#REF!</v>
      </c>
      <c r="CR66" s="16" t="e">
        <f>Q66+U66+AE66+BU66</f>
        <v>#REF!</v>
      </c>
      <c r="CS66" s="16">
        <v>541487.20104177494</v>
      </c>
      <c r="CT66" s="40">
        <f t="shared" ref="CT66:CT89" si="36">CV66+CW66-CX66</f>
        <v>654108</v>
      </c>
      <c r="CU66" s="40">
        <f t="shared" ref="CU66:CU89" si="37">CT66-CS66</f>
        <v>112620.79895822506</v>
      </c>
      <c r="CV66" s="40">
        <v>614049.48</v>
      </c>
      <c r="CW66" s="40">
        <v>40058.519999999997</v>
      </c>
      <c r="CX66" s="40"/>
      <c r="CY66" s="40"/>
      <c r="CZ66" s="40"/>
      <c r="DA66" s="40"/>
      <c r="DB66" s="40"/>
      <c r="DC66" s="40"/>
      <c r="DD66" s="40"/>
      <c r="DE66" s="40">
        <f t="shared" ref="DE66:DE78" si="38">DF66+CT66-DB66</f>
        <v>713803.05</v>
      </c>
      <c r="DF66" s="40">
        <v>59695.049999999988</v>
      </c>
      <c r="DG66" s="10"/>
      <c r="DH66" s="11"/>
      <c r="DJ66" s="12"/>
    </row>
    <row r="67" spans="1:118">
      <c r="A67" s="93" t="s">
        <v>94</v>
      </c>
      <c r="B67" s="43">
        <v>2580.3000000000002</v>
      </c>
      <c r="C67" s="16" t="e">
        <f>B67*#REF!</f>
        <v>#REF!</v>
      </c>
      <c r="D67" s="16">
        <v>38538</v>
      </c>
      <c r="E67" s="16"/>
      <c r="F67" s="16">
        <v>1000</v>
      </c>
      <c r="G67" s="16"/>
      <c r="H67" s="16">
        <v>39538</v>
      </c>
      <c r="I67" s="16"/>
      <c r="J67" s="16">
        <v>10332.1728</v>
      </c>
      <c r="K67" s="16">
        <v>0</v>
      </c>
      <c r="L67" s="16">
        <v>10332.1728</v>
      </c>
      <c r="M67" s="16"/>
      <c r="N67" s="16" t="e">
        <f>B67*#REF!</f>
        <v>#REF!</v>
      </c>
      <c r="O67" s="16" t="e">
        <f t="shared" si="28"/>
        <v>#REF!</v>
      </c>
      <c r="P67" s="16">
        <v>50</v>
      </c>
      <c r="Q67" s="16" t="e">
        <f t="shared" si="29"/>
        <v>#REF!</v>
      </c>
      <c r="R67" s="16">
        <v>180987.43534912611</v>
      </c>
      <c r="S67" s="16">
        <v>6</v>
      </c>
      <c r="T67" s="6">
        <v>10</v>
      </c>
      <c r="U67" s="6" t="e">
        <f>#REF!*T67/100</f>
        <v>#REF!</v>
      </c>
      <c r="V67" s="6">
        <v>55305.632610900604</v>
      </c>
      <c r="W67" s="6">
        <v>12</v>
      </c>
      <c r="X67" s="16">
        <v>0</v>
      </c>
      <c r="Y67" s="16">
        <f t="shared" si="30"/>
        <v>0</v>
      </c>
      <c r="Z67" s="40">
        <v>0</v>
      </c>
      <c r="AA67" s="16" t="e">
        <f>#REF!*B67</f>
        <v>#REF!</v>
      </c>
      <c r="AB67" s="16" t="e">
        <f>B67*#REF!</f>
        <v>#REF!</v>
      </c>
      <c r="AC67" s="16" t="e">
        <f t="shared" si="25"/>
        <v>#REF!</v>
      </c>
      <c r="AD67" s="16">
        <v>40</v>
      </c>
      <c r="AE67" s="16" t="e">
        <f t="shared" si="31"/>
        <v>#REF!</v>
      </c>
      <c r="AF67" s="16">
        <v>0</v>
      </c>
      <c r="AG67" s="16">
        <v>1</v>
      </c>
      <c r="AH67" s="16"/>
      <c r="AI67" s="16">
        <v>0</v>
      </c>
      <c r="AJ67" s="88">
        <v>0</v>
      </c>
      <c r="AK67" s="16">
        <v>0</v>
      </c>
      <c r="AL67" s="16">
        <v>22</v>
      </c>
      <c r="AM67" s="16">
        <v>19800</v>
      </c>
      <c r="AN67" s="16"/>
      <c r="AO67" s="16"/>
      <c r="AP67" s="16"/>
      <c r="AQ67" s="16">
        <v>0</v>
      </c>
      <c r="AR67" s="16"/>
      <c r="AS67" s="16">
        <v>0</v>
      </c>
      <c r="AT67" s="16"/>
      <c r="AU67" s="16">
        <v>0</v>
      </c>
      <c r="AV67" s="16"/>
      <c r="AW67" s="16">
        <v>0</v>
      </c>
      <c r="AX67" s="16"/>
      <c r="AY67" s="16">
        <v>0</v>
      </c>
      <c r="AZ67" s="16"/>
      <c r="BA67" s="16">
        <v>0</v>
      </c>
      <c r="BB67" s="16"/>
      <c r="BC67" s="16">
        <v>0</v>
      </c>
      <c r="BD67" s="16">
        <v>79427.826719999997</v>
      </c>
      <c r="BE67" s="16"/>
      <c r="BF67" s="16">
        <v>61116.480000000003</v>
      </c>
      <c r="BG67" s="16">
        <v>0</v>
      </c>
      <c r="BH67" s="16">
        <v>61116.480000000003</v>
      </c>
      <c r="BI67" s="16" t="e">
        <f>B67*#REF!</f>
        <v>#REF!</v>
      </c>
      <c r="BJ67" s="16">
        <v>16203.740000000002</v>
      </c>
      <c r="BK67" s="16">
        <v>0</v>
      </c>
      <c r="BL67" s="16"/>
      <c r="BM67" s="16"/>
      <c r="BN67" s="16"/>
      <c r="BO67" s="16">
        <f t="shared" si="26"/>
        <v>16203.740000000002</v>
      </c>
      <c r="BP67" s="16" t="e">
        <f>B67*#REF!</f>
        <v>#REF!</v>
      </c>
      <c r="BQ67" s="16">
        <v>2603.04</v>
      </c>
      <c r="BR67" s="16" t="e">
        <f>B67*#REF!</f>
        <v>#REF!</v>
      </c>
      <c r="BS67" s="16" t="e">
        <f t="shared" si="27"/>
        <v>#REF!</v>
      </c>
      <c r="BT67" s="16">
        <v>40</v>
      </c>
      <c r="BU67" s="16" t="e">
        <f t="shared" si="32"/>
        <v>#REF!</v>
      </c>
      <c r="BV67" s="16">
        <v>48168.229688228166</v>
      </c>
      <c r="BW67" s="16"/>
      <c r="BX67" s="16">
        <v>1347.12</v>
      </c>
      <c r="BY67" s="16"/>
      <c r="BZ67" s="16"/>
      <c r="CA67" s="16">
        <v>1347.12</v>
      </c>
      <c r="CB67" s="16"/>
      <c r="CC67" s="16">
        <v>0</v>
      </c>
      <c r="CD67" s="42">
        <v>0</v>
      </c>
      <c r="CE67" s="16"/>
      <c r="CF67" s="16">
        <v>0</v>
      </c>
      <c r="CG67" s="16">
        <v>0</v>
      </c>
      <c r="CH67" s="16">
        <v>32.82</v>
      </c>
      <c r="CI67" s="16">
        <f t="shared" si="33"/>
        <v>8959.6457999999984</v>
      </c>
      <c r="CJ67" s="16">
        <f t="shared" si="34"/>
        <v>5973.0972000000002</v>
      </c>
      <c r="CK67" s="16">
        <v>14965.562999999998</v>
      </c>
      <c r="CL67" s="16"/>
      <c r="CM67" s="16"/>
      <c r="CN67" s="16">
        <f t="shared" si="35"/>
        <v>0</v>
      </c>
      <c r="CO67" s="16">
        <v>114795.35247500981</v>
      </c>
      <c r="CP67" s="16"/>
      <c r="CQ67" s="16" t="e">
        <f>O67+#REF!+AC67+AK67+AM67+AO67+AQ67+AS67+AU67+BD67+BH67+BS67+BW67+CA67+CC67+CF67+CK67+CN67+CO67</f>
        <v>#REF!</v>
      </c>
      <c r="CR67" s="16" t="e">
        <f>Q67+U67+AE67+BU67</f>
        <v>#REF!</v>
      </c>
      <c r="CS67" s="16">
        <v>575913.63984326471</v>
      </c>
      <c r="CT67" s="40">
        <f t="shared" si="36"/>
        <v>614128.55999999994</v>
      </c>
      <c r="CU67" s="40">
        <f t="shared" si="37"/>
        <v>38214.920156735228</v>
      </c>
      <c r="CV67" s="40">
        <v>597309.72</v>
      </c>
      <c r="CW67" s="40">
        <v>16818.84</v>
      </c>
      <c r="CX67" s="40"/>
      <c r="CY67" s="40"/>
      <c r="CZ67" s="40"/>
      <c r="DA67" s="40"/>
      <c r="DB67" s="40"/>
      <c r="DC67" s="40"/>
      <c r="DD67" s="40"/>
      <c r="DE67" s="40">
        <f t="shared" si="38"/>
        <v>649761.10999999987</v>
      </c>
      <c r="DF67" s="40">
        <v>35632.549999999988</v>
      </c>
      <c r="DG67" s="10"/>
      <c r="DH67" s="11"/>
      <c r="DJ67" s="12"/>
    </row>
    <row r="68" spans="1:118">
      <c r="A68" s="93" t="s">
        <v>95</v>
      </c>
      <c r="B68" s="43">
        <v>3533.2000000000003</v>
      </c>
      <c r="C68" s="16" t="e">
        <f>B68*#REF!</f>
        <v>#REF!</v>
      </c>
      <c r="D68" s="16">
        <v>36708</v>
      </c>
      <c r="E68" s="16"/>
      <c r="F68" s="16">
        <v>1000</v>
      </c>
      <c r="G68" s="16"/>
      <c r="H68" s="16">
        <v>37708</v>
      </c>
      <c r="I68" s="16"/>
      <c r="J68" s="16">
        <v>10798.732800000002</v>
      </c>
      <c r="K68" s="16">
        <v>0</v>
      </c>
      <c r="L68" s="16">
        <v>10798.732800000002</v>
      </c>
      <c r="M68" s="16">
        <v>4200</v>
      </c>
      <c r="N68" s="16" t="e">
        <f>B68*#REF!</f>
        <v>#REF!</v>
      </c>
      <c r="O68" s="16" t="e">
        <f t="shared" si="28"/>
        <v>#REF!</v>
      </c>
      <c r="P68" s="16">
        <v>50</v>
      </c>
      <c r="Q68" s="16" t="e">
        <f t="shared" si="29"/>
        <v>#REF!</v>
      </c>
      <c r="R68" s="16">
        <v>224455.1558872427</v>
      </c>
      <c r="S68" s="16">
        <v>5</v>
      </c>
      <c r="T68" s="6">
        <v>10</v>
      </c>
      <c r="U68" s="6" t="e">
        <f>#REF!*T68/100</f>
        <v>#REF!</v>
      </c>
      <c r="V68" s="6">
        <v>75729.900066207032</v>
      </c>
      <c r="W68" s="6">
        <v>12</v>
      </c>
      <c r="X68" s="16">
        <v>0</v>
      </c>
      <c r="Y68" s="16">
        <f t="shared" si="30"/>
        <v>0</v>
      </c>
      <c r="Z68" s="40">
        <v>0</v>
      </c>
      <c r="AA68" s="16" t="e">
        <f>#REF!*B68</f>
        <v>#REF!</v>
      </c>
      <c r="AB68" s="16" t="e">
        <f>B68*#REF!</f>
        <v>#REF!</v>
      </c>
      <c r="AC68" s="16" t="e">
        <f t="shared" si="25"/>
        <v>#REF!</v>
      </c>
      <c r="AD68" s="16">
        <v>40</v>
      </c>
      <c r="AE68" s="16" t="e">
        <f t="shared" si="31"/>
        <v>#REF!</v>
      </c>
      <c r="AF68" s="16">
        <v>0</v>
      </c>
      <c r="AG68" s="16">
        <v>0</v>
      </c>
      <c r="AH68" s="16"/>
      <c r="AI68" s="16">
        <v>0</v>
      </c>
      <c r="AJ68" s="88">
        <v>0</v>
      </c>
      <c r="AK68" s="16">
        <v>0</v>
      </c>
      <c r="AL68" s="16"/>
      <c r="AM68" s="16">
        <v>0</v>
      </c>
      <c r="AN68" s="16"/>
      <c r="AO68" s="16"/>
      <c r="AP68" s="16"/>
      <c r="AQ68" s="16">
        <v>0</v>
      </c>
      <c r="AR68" s="16"/>
      <c r="AS68" s="16">
        <v>0</v>
      </c>
      <c r="AT68" s="16"/>
      <c r="AU68" s="16">
        <v>0</v>
      </c>
      <c r="AV68" s="16"/>
      <c r="AW68" s="16">
        <v>0</v>
      </c>
      <c r="AX68" s="16"/>
      <c r="AY68" s="16">
        <v>0</v>
      </c>
      <c r="AZ68" s="16"/>
      <c r="BA68" s="16">
        <v>0</v>
      </c>
      <c r="BB68" s="16"/>
      <c r="BC68" s="16">
        <v>0</v>
      </c>
      <c r="BD68" s="16">
        <v>108760.37568000001</v>
      </c>
      <c r="BE68" s="16"/>
      <c r="BF68" s="16">
        <v>76171.56</v>
      </c>
      <c r="BG68" s="16">
        <v>0</v>
      </c>
      <c r="BH68" s="16">
        <v>76171.56</v>
      </c>
      <c r="BI68" s="16" t="e">
        <f>B68*#REF!</f>
        <v>#REF!</v>
      </c>
      <c r="BJ68" s="16">
        <v>17592.64</v>
      </c>
      <c r="BK68" s="16">
        <v>0</v>
      </c>
      <c r="BL68" s="16"/>
      <c r="BM68" s="16"/>
      <c r="BN68" s="16"/>
      <c r="BO68" s="16">
        <f t="shared" si="26"/>
        <v>17592.64</v>
      </c>
      <c r="BP68" s="16" t="e">
        <f>B68*#REF!</f>
        <v>#REF!</v>
      </c>
      <c r="BQ68" s="16">
        <v>3186.4800000000005</v>
      </c>
      <c r="BR68" s="16" t="e">
        <f>B68*#REF!</f>
        <v>#REF!</v>
      </c>
      <c r="BS68" s="16" t="e">
        <f t="shared" si="27"/>
        <v>#REF!</v>
      </c>
      <c r="BT68" s="16">
        <v>40</v>
      </c>
      <c r="BU68" s="16" t="e">
        <f t="shared" si="32"/>
        <v>#REF!</v>
      </c>
      <c r="BV68" s="16">
        <v>58994.510975641511</v>
      </c>
      <c r="BW68" s="16"/>
      <c r="BX68" s="16">
        <v>1841.76</v>
      </c>
      <c r="BY68" s="16"/>
      <c r="BZ68" s="16"/>
      <c r="CA68" s="16">
        <v>1841.76</v>
      </c>
      <c r="CB68" s="16"/>
      <c r="CC68" s="16">
        <v>0</v>
      </c>
      <c r="CD68" s="42">
        <v>0</v>
      </c>
      <c r="CE68" s="16"/>
      <c r="CF68" s="16">
        <v>0</v>
      </c>
      <c r="CG68" s="16">
        <v>0</v>
      </c>
      <c r="CH68" s="16"/>
      <c r="CI68" s="16">
        <f t="shared" si="33"/>
        <v>11190.738599999999</v>
      </c>
      <c r="CJ68" s="16">
        <f t="shared" si="34"/>
        <v>7460.4924000000001</v>
      </c>
      <c r="CK68" s="16">
        <v>18651.231</v>
      </c>
      <c r="CL68" s="16"/>
      <c r="CM68" s="16"/>
      <c r="CN68" s="16">
        <f t="shared" si="35"/>
        <v>0</v>
      </c>
      <c r="CO68" s="16">
        <v>157189.06304100479</v>
      </c>
      <c r="CP68" s="16"/>
      <c r="CQ68" s="16" t="e">
        <f>O68+#REF!+AC68+AK68+AM68+AO68+AQ68+AS68+AU68+BD68+BH68+BS68+BW68+CA68+CC68+CF68+CK68+CN68+CO68</f>
        <v>#REF!</v>
      </c>
      <c r="CR68" s="16" t="e">
        <f>Q68+U68+AE68+BU68</f>
        <v>#REF!</v>
      </c>
      <c r="CS68" s="16">
        <v>721793.55665009608</v>
      </c>
      <c r="CT68" s="40">
        <f t="shared" si="36"/>
        <v>839931.72</v>
      </c>
      <c r="CU68" s="40">
        <f t="shared" si="37"/>
        <v>118138.16334990389</v>
      </c>
      <c r="CV68" s="40">
        <v>746049.24</v>
      </c>
      <c r="CW68" s="40">
        <v>93882.48</v>
      </c>
      <c r="CX68" s="40"/>
      <c r="CY68" s="40"/>
      <c r="CZ68" s="40"/>
      <c r="DA68" s="40"/>
      <c r="DB68" s="40"/>
      <c r="DC68" s="40"/>
      <c r="DD68" s="40"/>
      <c r="DE68" s="40">
        <f t="shared" si="38"/>
        <v>889309.8899999999</v>
      </c>
      <c r="DF68" s="40">
        <v>49378.169999999925</v>
      </c>
      <c r="DG68" s="10"/>
      <c r="DH68" s="11"/>
      <c r="DJ68" s="12"/>
    </row>
    <row r="69" spans="1:118">
      <c r="A69" s="93" t="s">
        <v>96</v>
      </c>
      <c r="B69" s="43">
        <v>2568.6999999999998</v>
      </c>
      <c r="C69" s="16" t="e">
        <f>B69*#REF!</f>
        <v>#REF!</v>
      </c>
      <c r="D69" s="16">
        <v>8851</v>
      </c>
      <c r="E69" s="16"/>
      <c r="F69" s="16">
        <v>600</v>
      </c>
      <c r="G69" s="16"/>
      <c r="H69" s="16">
        <v>9451</v>
      </c>
      <c r="I69" s="16"/>
      <c r="J69" s="16">
        <v>8437.3055999999997</v>
      </c>
      <c r="K69" s="16">
        <v>0</v>
      </c>
      <c r="L69" s="16">
        <v>8437.3055999999997</v>
      </c>
      <c r="M69" s="16"/>
      <c r="N69" s="16" t="e">
        <f>B69*#REF!</f>
        <v>#REF!</v>
      </c>
      <c r="O69" s="16" t="e">
        <f t="shared" si="28"/>
        <v>#REF!</v>
      </c>
      <c r="P69" s="16">
        <v>50</v>
      </c>
      <c r="Q69" s="16" t="e">
        <f t="shared" si="29"/>
        <v>#REF!</v>
      </c>
      <c r="R69" s="16">
        <v>132537.28182140843</v>
      </c>
      <c r="S69" s="16">
        <v>4</v>
      </c>
      <c r="T69" s="6">
        <v>10</v>
      </c>
      <c r="U69" s="6" t="e">
        <f>#REF!*T69/100</f>
        <v>#REF!</v>
      </c>
      <c r="V69" s="6">
        <v>55057.000537774817</v>
      </c>
      <c r="W69" s="6">
        <v>12</v>
      </c>
      <c r="X69" s="16" t="e">
        <f>B69*#REF!</f>
        <v>#REF!</v>
      </c>
      <c r="Y69" s="16">
        <f t="shared" si="30"/>
        <v>16450</v>
      </c>
      <c r="Z69" s="40">
        <f t="shared" ref="Z69:Z78" si="39">1800*AH69/AH69</f>
        <v>1800</v>
      </c>
      <c r="AA69" s="16" t="e">
        <f>#REF!*B69</f>
        <v>#REF!</v>
      </c>
      <c r="AB69" s="16" t="e">
        <f>B69*#REF!</f>
        <v>#REF!</v>
      </c>
      <c r="AC69" s="16" t="e">
        <f t="shared" si="25"/>
        <v>#REF!</v>
      </c>
      <c r="AD69" s="16">
        <v>40</v>
      </c>
      <c r="AE69" s="16" t="e">
        <f t="shared" si="31"/>
        <v>#REF!</v>
      </c>
      <c r="AF69" s="16">
        <v>61796.709589482052</v>
      </c>
      <c r="AG69" s="16">
        <v>1</v>
      </c>
      <c r="AH69" s="16">
        <v>47</v>
      </c>
      <c r="AI69" s="16">
        <v>8</v>
      </c>
      <c r="AJ69" s="88">
        <v>16450</v>
      </c>
      <c r="AK69" s="16">
        <v>25850</v>
      </c>
      <c r="AL69" s="16"/>
      <c r="AM69" s="16">
        <v>0</v>
      </c>
      <c r="AN69" s="16"/>
      <c r="AO69" s="16"/>
      <c r="AP69" s="16"/>
      <c r="AQ69" s="16">
        <v>0</v>
      </c>
      <c r="AR69" s="16"/>
      <c r="AS69" s="16">
        <v>0</v>
      </c>
      <c r="AT69" s="16"/>
      <c r="AU69" s="16">
        <v>0</v>
      </c>
      <c r="AV69" s="16"/>
      <c r="AW69" s="16">
        <v>0</v>
      </c>
      <c r="AX69" s="16"/>
      <c r="AY69" s="16">
        <v>0</v>
      </c>
      <c r="AZ69" s="16"/>
      <c r="BA69" s="16">
        <v>0</v>
      </c>
      <c r="BB69" s="16"/>
      <c r="BC69" s="16">
        <v>0</v>
      </c>
      <c r="BD69" s="16">
        <v>79070.750879999978</v>
      </c>
      <c r="BE69" s="16"/>
      <c r="BF69" s="16">
        <v>62571.12</v>
      </c>
      <c r="BG69" s="16">
        <v>0</v>
      </c>
      <c r="BH69" s="16">
        <v>62571.12</v>
      </c>
      <c r="BI69" s="16" t="e">
        <f>B69*#REF!</f>
        <v>#REF!</v>
      </c>
      <c r="BJ69" s="16">
        <v>13974.2</v>
      </c>
      <c r="BK69" s="16">
        <v>0</v>
      </c>
      <c r="BL69" s="16"/>
      <c r="BM69" s="16"/>
      <c r="BN69" s="16">
        <v>22000</v>
      </c>
      <c r="BO69" s="16">
        <f t="shared" si="26"/>
        <v>35974.199999999997</v>
      </c>
      <c r="BP69" s="16" t="e">
        <f>B69*#REF!</f>
        <v>#REF!</v>
      </c>
      <c r="BQ69" s="16">
        <v>2692.8</v>
      </c>
      <c r="BR69" s="16" t="e">
        <f>B69*#REF!</f>
        <v>#REF!</v>
      </c>
      <c r="BS69" s="16" t="e">
        <f t="shared" si="27"/>
        <v>#REF!</v>
      </c>
      <c r="BT69" s="16">
        <v>40</v>
      </c>
      <c r="BU69" s="16" t="e">
        <f t="shared" si="32"/>
        <v>#REF!</v>
      </c>
      <c r="BV69" s="16">
        <v>75874.359430977667</v>
      </c>
      <c r="BW69" s="16"/>
      <c r="BX69" s="16">
        <v>1342.32</v>
      </c>
      <c r="BY69" s="16"/>
      <c r="BZ69" s="16"/>
      <c r="CA69" s="16">
        <v>1342.32</v>
      </c>
      <c r="CB69" s="16"/>
      <c r="CC69" s="16">
        <v>0</v>
      </c>
      <c r="CD69" s="42">
        <v>0</v>
      </c>
      <c r="CE69" s="16"/>
      <c r="CF69" s="16">
        <v>0</v>
      </c>
      <c r="CG69" s="16">
        <v>0</v>
      </c>
      <c r="CH69" s="16"/>
      <c r="CI69" s="16">
        <f t="shared" si="33"/>
        <v>8961.9750000000004</v>
      </c>
      <c r="CJ69" s="16">
        <f t="shared" si="34"/>
        <v>5974.6500000000005</v>
      </c>
      <c r="CK69" s="16">
        <v>14936.625</v>
      </c>
      <c r="CL69" s="16"/>
      <c r="CM69" s="16"/>
      <c r="CN69" s="16">
        <f t="shared" si="35"/>
        <v>0</v>
      </c>
      <c r="CO69" s="16">
        <v>114279.27834071916</v>
      </c>
      <c r="CP69" s="16"/>
      <c r="CQ69" s="16" t="e">
        <f>O69+#REF!+AC69+AK69+AM69+AO69+AQ69+AS69+AU69+BD69+BH69+BS69+BW69+CA69+CC69+CF69+CK69+CN69+CO69</f>
        <v>#REF!</v>
      </c>
      <c r="CR69" s="16" t="e">
        <f>Q69+U69+AE69+BU69</f>
        <v>#REF!</v>
      </c>
      <c r="CS69" s="16">
        <v>623315.44560036215</v>
      </c>
      <c r="CT69" s="40">
        <f t="shared" si="36"/>
        <v>597465</v>
      </c>
      <c r="CU69" s="40">
        <f t="shared" si="37"/>
        <v>-25850.445600362145</v>
      </c>
      <c r="CV69" s="40">
        <v>597465</v>
      </c>
      <c r="CW69" s="40"/>
      <c r="CX69" s="40"/>
      <c r="CY69" s="40"/>
      <c r="CZ69" s="40"/>
      <c r="DA69" s="40"/>
      <c r="DB69" s="40"/>
      <c r="DC69" s="40"/>
      <c r="DD69" s="40"/>
      <c r="DE69" s="40">
        <f t="shared" si="38"/>
        <v>650676.62</v>
      </c>
      <c r="DF69" s="40">
        <v>53211.619999999995</v>
      </c>
      <c r="DG69" s="10"/>
      <c r="DH69" s="11"/>
      <c r="DJ69" s="12"/>
    </row>
    <row r="70" spans="1:118">
      <c r="A70" s="93" t="s">
        <v>97</v>
      </c>
      <c r="B70" s="43">
        <v>3554</v>
      </c>
      <c r="C70" s="16" t="e">
        <f>B70*#REF!</f>
        <v>#REF!</v>
      </c>
      <c r="D70" s="16">
        <v>43990</v>
      </c>
      <c r="E70" s="16"/>
      <c r="F70" s="16">
        <v>1000</v>
      </c>
      <c r="G70" s="16"/>
      <c r="H70" s="16">
        <v>44990</v>
      </c>
      <c r="I70" s="16"/>
      <c r="J70" s="16">
        <v>11249.740800000001</v>
      </c>
      <c r="K70" s="16">
        <v>0</v>
      </c>
      <c r="L70" s="16">
        <v>11249.740800000001</v>
      </c>
      <c r="M70" s="16">
        <v>90000</v>
      </c>
      <c r="N70" s="16" t="e">
        <f>B70*#REF!</f>
        <v>#REF!</v>
      </c>
      <c r="O70" s="16" t="e">
        <f t="shared" si="28"/>
        <v>#REF!</v>
      </c>
      <c r="P70" s="16">
        <v>10</v>
      </c>
      <c r="Q70" s="16" t="e">
        <f t="shared" si="29"/>
        <v>#REF!</v>
      </c>
      <c r="R70" s="16">
        <v>268114.44785352855</v>
      </c>
      <c r="S70" s="16">
        <v>7</v>
      </c>
      <c r="T70" s="6">
        <v>10</v>
      </c>
      <c r="U70" s="6" t="e">
        <f>#REF!*T70/100</f>
        <v>#REF!</v>
      </c>
      <c r="V70" s="6">
        <v>76175.723093880835</v>
      </c>
      <c r="W70" s="6">
        <v>12</v>
      </c>
      <c r="X70" s="16" t="e">
        <f>B70*#REF!</f>
        <v>#REF!</v>
      </c>
      <c r="Y70" s="16">
        <f t="shared" si="30"/>
        <v>582200</v>
      </c>
      <c r="Z70" s="40">
        <f t="shared" si="39"/>
        <v>1800</v>
      </c>
      <c r="AA70" s="16" t="e">
        <f>#REF!*B70</f>
        <v>#REF!</v>
      </c>
      <c r="AB70" s="16" t="e">
        <f>B70*#REF!</f>
        <v>#REF!</v>
      </c>
      <c r="AC70" s="16" t="e">
        <f>X70+Y70+Z70+AA70</f>
        <v>#REF!</v>
      </c>
      <c r="AD70" s="16">
        <v>10</v>
      </c>
      <c r="AE70" s="16" t="e">
        <f t="shared" si="31"/>
        <v>#REF!</v>
      </c>
      <c r="AF70" s="16">
        <v>681803.7246381219</v>
      </c>
      <c r="AG70" s="16">
        <v>2</v>
      </c>
      <c r="AH70" s="16">
        <v>52</v>
      </c>
      <c r="AI70" s="16">
        <v>0</v>
      </c>
      <c r="AJ70" s="88">
        <v>18200</v>
      </c>
      <c r="AK70" s="16">
        <v>28600</v>
      </c>
      <c r="AL70" s="16"/>
      <c r="AM70" s="16">
        <v>0</v>
      </c>
      <c r="AN70" s="16">
        <v>4</v>
      </c>
      <c r="AO70" s="16">
        <v>564000</v>
      </c>
      <c r="AP70" s="16"/>
      <c r="AQ70" s="16">
        <v>0</v>
      </c>
      <c r="AR70" s="16"/>
      <c r="AS70" s="16">
        <v>0</v>
      </c>
      <c r="AT70" s="16"/>
      <c r="AU70" s="16">
        <v>0</v>
      </c>
      <c r="AV70" s="16"/>
      <c r="AW70" s="16">
        <v>0</v>
      </c>
      <c r="AX70" s="16"/>
      <c r="AY70" s="16">
        <v>0</v>
      </c>
      <c r="AZ70" s="16"/>
      <c r="BA70" s="16">
        <v>0</v>
      </c>
      <c r="BB70" s="16"/>
      <c r="BC70" s="16">
        <v>0</v>
      </c>
      <c r="BD70" s="16">
        <v>109400.6496</v>
      </c>
      <c r="BE70" s="16"/>
      <c r="BF70" s="16">
        <v>84783.12</v>
      </c>
      <c r="BG70" s="16">
        <v>0</v>
      </c>
      <c r="BH70" s="16">
        <v>84783.12</v>
      </c>
      <c r="BI70" s="16" t="e">
        <f>B70*#REF!</f>
        <v>#REF!</v>
      </c>
      <c r="BJ70" s="16">
        <v>12098.65</v>
      </c>
      <c r="BK70" s="16">
        <v>0</v>
      </c>
      <c r="BL70" s="16"/>
      <c r="BM70" s="16"/>
      <c r="BN70" s="16"/>
      <c r="BO70" s="16">
        <f t="shared" si="26"/>
        <v>12098.65</v>
      </c>
      <c r="BP70" s="16" t="e">
        <f>B70*#REF!</f>
        <v>#REF!</v>
      </c>
      <c r="BQ70" s="16">
        <v>3545.5200000000004</v>
      </c>
      <c r="BR70" s="16" t="e">
        <f>B70*#REF!</f>
        <v>#REF!</v>
      </c>
      <c r="BS70" s="16" t="e">
        <f t="shared" si="27"/>
        <v>#REF!</v>
      </c>
      <c r="BT70" s="16">
        <v>20</v>
      </c>
      <c r="BU70" s="16" t="e">
        <f t="shared" si="32"/>
        <v>#REF!</v>
      </c>
      <c r="BV70" s="16">
        <v>44555.678354796924</v>
      </c>
      <c r="BW70" s="16"/>
      <c r="BX70" s="16">
        <v>1814.16</v>
      </c>
      <c r="BY70" s="16"/>
      <c r="BZ70" s="16"/>
      <c r="CA70" s="16">
        <v>1814.16</v>
      </c>
      <c r="CB70" s="16"/>
      <c r="CC70" s="16">
        <v>0</v>
      </c>
      <c r="CD70" s="42">
        <v>0</v>
      </c>
      <c r="CE70" s="16"/>
      <c r="CF70" s="16">
        <v>0</v>
      </c>
      <c r="CG70" s="16">
        <v>0</v>
      </c>
      <c r="CH70" s="16"/>
      <c r="CI70" s="16">
        <f t="shared" si="33"/>
        <v>12305.399399999998</v>
      </c>
      <c r="CJ70" s="16">
        <f t="shared" si="34"/>
        <v>8203.5995999999996</v>
      </c>
      <c r="CK70" s="16">
        <v>20508.998999999996</v>
      </c>
      <c r="CL70" s="16"/>
      <c r="CM70" s="16"/>
      <c r="CN70" s="16">
        <f t="shared" si="35"/>
        <v>0</v>
      </c>
      <c r="CO70" s="16">
        <v>158114.43735076729</v>
      </c>
      <c r="CP70" s="16"/>
      <c r="CQ70" s="16" t="e">
        <f>O70+#REF!+AC70+AK70+AM70+AO70+AQ70+AS70+AU70+BD70+BH70+BS70+BW70+CA70+CC70+CF70+CK70+CN70+CO70</f>
        <v>#REF!</v>
      </c>
      <c r="CR70" s="16" t="e">
        <f>Q70+U70+AE70+BU70</f>
        <v>#REF!</v>
      </c>
      <c r="CS70" s="16">
        <v>2037870.9398910957</v>
      </c>
      <c r="CT70" s="40">
        <f t="shared" si="36"/>
        <v>820359.96</v>
      </c>
      <c r="CU70" s="40">
        <f t="shared" si="37"/>
        <v>-1217510.9798910958</v>
      </c>
      <c r="CV70" s="40">
        <v>820359.96</v>
      </c>
      <c r="CW70" s="40"/>
      <c r="CX70" s="40"/>
      <c r="CY70" s="40"/>
      <c r="CZ70" s="40"/>
      <c r="DA70" s="40"/>
      <c r="DB70" s="40"/>
      <c r="DC70" s="40"/>
      <c r="DD70" s="40"/>
      <c r="DE70" s="40">
        <f t="shared" si="38"/>
        <v>847555.92</v>
      </c>
      <c r="DF70" s="40">
        <v>27195.960000000079</v>
      </c>
      <c r="DG70" s="10"/>
      <c r="DH70" s="11"/>
      <c r="DJ70" s="12"/>
    </row>
    <row r="71" spans="1:118">
      <c r="A71" s="93" t="s">
        <v>98</v>
      </c>
      <c r="B71" s="43">
        <v>3490.7</v>
      </c>
      <c r="C71" s="16" t="e">
        <f>B71*#REF!</f>
        <v>#REF!</v>
      </c>
      <c r="D71" s="16">
        <v>36088</v>
      </c>
      <c r="E71" s="16"/>
      <c r="F71" s="16">
        <v>1200</v>
      </c>
      <c r="G71" s="16"/>
      <c r="H71" s="16">
        <v>37288</v>
      </c>
      <c r="I71" s="16"/>
      <c r="J71" s="16">
        <v>11249.740800000001</v>
      </c>
      <c r="K71" s="16"/>
      <c r="L71" s="16">
        <v>11249.740800000001</v>
      </c>
      <c r="M71" s="16">
        <v>360000</v>
      </c>
      <c r="N71" s="16" t="e">
        <f>B71*#REF!</f>
        <v>#REF!</v>
      </c>
      <c r="O71" s="16" t="e">
        <f t="shared" si="28"/>
        <v>#REF!</v>
      </c>
      <c r="P71" s="16">
        <v>50</v>
      </c>
      <c r="Q71" s="16" t="e">
        <f t="shared" si="29"/>
        <v>#REF!</v>
      </c>
      <c r="R71" s="16">
        <v>756452.74625551852</v>
      </c>
      <c r="S71" s="16">
        <v>7</v>
      </c>
      <c r="T71" s="6">
        <v>10</v>
      </c>
      <c r="U71" s="6" t="e">
        <f>#REF!*T71/100</f>
        <v>#REF!</v>
      </c>
      <c r="V71" s="6">
        <v>74818.963591392749</v>
      </c>
      <c r="W71" s="6">
        <v>12</v>
      </c>
      <c r="X71" s="16">
        <v>0</v>
      </c>
      <c r="Y71" s="16">
        <f t="shared" si="30"/>
        <v>0</v>
      </c>
      <c r="Z71" s="40">
        <v>0</v>
      </c>
      <c r="AA71" s="16" t="e">
        <f>#REF!*B71</f>
        <v>#REF!</v>
      </c>
      <c r="AB71" s="16" t="e">
        <f>B71*#REF!</f>
        <v>#REF!</v>
      </c>
      <c r="AC71" s="16" t="e">
        <f t="shared" si="25"/>
        <v>#REF!</v>
      </c>
      <c r="AD71" s="16">
        <v>40</v>
      </c>
      <c r="AE71" s="16" t="e">
        <f t="shared" si="31"/>
        <v>#REF!</v>
      </c>
      <c r="AF71" s="16">
        <v>0</v>
      </c>
      <c r="AG71" s="16">
        <v>0</v>
      </c>
      <c r="AH71" s="16"/>
      <c r="AI71" s="16">
        <v>0</v>
      </c>
      <c r="AJ71" s="88">
        <v>0</v>
      </c>
      <c r="AK71" s="16">
        <v>0</v>
      </c>
      <c r="AL71" s="16"/>
      <c r="AM71" s="16">
        <v>0</v>
      </c>
      <c r="AN71" s="16"/>
      <c r="AO71" s="16"/>
      <c r="AP71" s="16"/>
      <c r="AQ71" s="16">
        <v>0</v>
      </c>
      <c r="AR71" s="16"/>
      <c r="AS71" s="16">
        <v>0</v>
      </c>
      <c r="AT71" s="16"/>
      <c r="AU71" s="16">
        <v>0</v>
      </c>
      <c r="AV71" s="16"/>
      <c r="AW71" s="16">
        <v>0</v>
      </c>
      <c r="AX71" s="16"/>
      <c r="AY71" s="16">
        <v>0</v>
      </c>
      <c r="AZ71" s="16"/>
      <c r="BA71" s="16">
        <v>0</v>
      </c>
      <c r="BB71" s="16"/>
      <c r="BC71" s="16">
        <v>0</v>
      </c>
      <c r="BD71" s="16">
        <v>107452.12367999999</v>
      </c>
      <c r="BE71" s="16"/>
      <c r="BF71" s="16">
        <v>84288.960000000006</v>
      </c>
      <c r="BG71" s="16">
        <v>0</v>
      </c>
      <c r="BH71" s="16">
        <v>84288.960000000006</v>
      </c>
      <c r="BI71" s="16" t="e">
        <f>B71*#REF!</f>
        <v>#REF!</v>
      </c>
      <c r="BJ71" s="16">
        <v>8776.1899999999987</v>
      </c>
      <c r="BK71" s="16">
        <v>0</v>
      </c>
      <c r="BL71" s="16"/>
      <c r="BM71" s="16"/>
      <c r="BN71" s="16"/>
      <c r="BO71" s="16">
        <f t="shared" si="26"/>
        <v>8776.1899999999987</v>
      </c>
      <c r="BP71" s="16" t="e">
        <f>B71*#REF!</f>
        <v>#REF!</v>
      </c>
      <c r="BQ71" s="16">
        <v>3590.4000000000005</v>
      </c>
      <c r="BR71" s="16" t="e">
        <f>B71*#REF!</f>
        <v>#REF!</v>
      </c>
      <c r="BS71" s="16" t="e">
        <f t="shared" si="27"/>
        <v>#REF!</v>
      </c>
      <c r="BT71" s="16">
        <v>40</v>
      </c>
      <c r="BU71" s="16" t="e">
        <f t="shared" si="32"/>
        <v>#REF!</v>
      </c>
      <c r="BV71" s="16">
        <v>46857.264153818571</v>
      </c>
      <c r="BW71" s="16"/>
      <c r="BX71" s="16">
        <v>1813.44</v>
      </c>
      <c r="BY71" s="16"/>
      <c r="BZ71" s="16"/>
      <c r="CA71" s="16">
        <v>1813.44</v>
      </c>
      <c r="CB71" s="16"/>
      <c r="CC71" s="16">
        <v>40235.599999999999</v>
      </c>
      <c r="CD71" s="42">
        <v>0</v>
      </c>
      <c r="CE71" s="16"/>
      <c r="CF71" s="16">
        <v>0</v>
      </c>
      <c r="CG71" s="16">
        <v>0</v>
      </c>
      <c r="CH71" s="16">
        <v>11.33</v>
      </c>
      <c r="CI71" s="16">
        <f t="shared" si="33"/>
        <v>12601.602000000001</v>
      </c>
      <c r="CJ71" s="16">
        <f t="shared" si="34"/>
        <v>8401.0680000000011</v>
      </c>
      <c r="CK71" s="16">
        <v>21014</v>
      </c>
      <c r="CL71" s="16"/>
      <c r="CM71" s="16"/>
      <c r="CN71" s="16">
        <f t="shared" si="35"/>
        <v>0</v>
      </c>
      <c r="CO71" s="16">
        <v>155298.27418692273</v>
      </c>
      <c r="CP71" s="16"/>
      <c r="CQ71" s="16" t="e">
        <f>O71+#REF!+AC71+AK71+AM71+AO71+AQ71+AS71+AU71+BD71+BH71+BS71+BW71+CA71+CC71+CF71+CK71+CN71+CO71</f>
        <v>#REF!</v>
      </c>
      <c r="CR71" s="16" t="e">
        <f>Q71+U71+AE71+BU71</f>
        <v>#REF!</v>
      </c>
      <c r="CS71" s="16">
        <v>1288231.3718676525</v>
      </c>
      <c r="CT71" s="40">
        <f t="shared" si="36"/>
        <v>847467.12</v>
      </c>
      <c r="CU71" s="40">
        <f t="shared" si="37"/>
        <v>-440764.25186765252</v>
      </c>
      <c r="CV71" s="40">
        <v>840106.8</v>
      </c>
      <c r="CW71" s="40">
        <v>7360.32</v>
      </c>
      <c r="CX71" s="40"/>
      <c r="CY71" s="40"/>
      <c r="CZ71" s="40"/>
      <c r="DA71" s="40"/>
      <c r="DB71" s="40"/>
      <c r="DC71" s="40"/>
      <c r="DD71" s="40"/>
      <c r="DE71" s="40">
        <f t="shared" si="38"/>
        <v>874559.67999999993</v>
      </c>
      <c r="DF71" s="40">
        <v>27092.559999999939</v>
      </c>
      <c r="DG71" s="10"/>
      <c r="DH71" s="11"/>
      <c r="DJ71" s="12"/>
    </row>
    <row r="72" spans="1:118">
      <c r="A72" s="93" t="s">
        <v>99</v>
      </c>
      <c r="B72" s="43">
        <v>3556.9</v>
      </c>
      <c r="C72" s="16" t="e">
        <f>B72*#REF!</f>
        <v>#REF!</v>
      </c>
      <c r="D72" s="16">
        <v>46328</v>
      </c>
      <c r="E72" s="16"/>
      <c r="F72" s="16">
        <v>1200</v>
      </c>
      <c r="G72" s="16"/>
      <c r="H72" s="16">
        <v>47528</v>
      </c>
      <c r="I72" s="16"/>
      <c r="J72" s="90">
        <v>11265.292800000001</v>
      </c>
      <c r="K72" s="16"/>
      <c r="L72" s="16">
        <v>11265.292800000001</v>
      </c>
      <c r="M72" s="16">
        <v>90000</v>
      </c>
      <c r="N72" s="16" t="e">
        <f>B72*#REF!</f>
        <v>#REF!</v>
      </c>
      <c r="O72" s="16" t="e">
        <f t="shared" si="28"/>
        <v>#REF!</v>
      </c>
      <c r="P72" s="16">
        <v>50</v>
      </c>
      <c r="Q72" s="16" t="e">
        <f t="shared" si="29"/>
        <v>#REF!</v>
      </c>
      <c r="R72" s="16">
        <v>369560.27689128648</v>
      </c>
      <c r="S72" s="16">
        <v>6</v>
      </c>
      <c r="T72" s="6">
        <v>10</v>
      </c>
      <c r="U72" s="6" t="e">
        <f>#REF!*T72/100</f>
        <v>#REF!</v>
      </c>
      <c r="V72" s="6">
        <v>76237.881112162286</v>
      </c>
      <c r="W72" s="6">
        <v>12</v>
      </c>
      <c r="X72" s="16">
        <v>0</v>
      </c>
      <c r="Y72" s="16">
        <f t="shared" si="30"/>
        <v>0</v>
      </c>
      <c r="Z72" s="40">
        <v>0</v>
      </c>
      <c r="AA72" s="16" t="e">
        <f>#REF!*B72</f>
        <v>#REF!</v>
      </c>
      <c r="AB72" s="16" t="e">
        <f>B72*#REF!</f>
        <v>#REF!</v>
      </c>
      <c r="AC72" s="16" t="e">
        <f t="shared" si="25"/>
        <v>#REF!</v>
      </c>
      <c r="AD72" s="16">
        <v>40</v>
      </c>
      <c r="AE72" s="16" t="e">
        <f t="shared" si="31"/>
        <v>#REF!</v>
      </c>
      <c r="AF72" s="16">
        <v>0</v>
      </c>
      <c r="AG72" s="16">
        <v>1</v>
      </c>
      <c r="AH72" s="16"/>
      <c r="AI72" s="16">
        <v>0</v>
      </c>
      <c r="AJ72" s="88">
        <v>0</v>
      </c>
      <c r="AK72" s="16">
        <v>0</v>
      </c>
      <c r="AL72" s="16">
        <v>48</v>
      </c>
      <c r="AM72" s="16">
        <v>43200</v>
      </c>
      <c r="AN72" s="16"/>
      <c r="AO72" s="16"/>
      <c r="AP72" s="16"/>
      <c r="AQ72" s="16">
        <v>0</v>
      </c>
      <c r="AR72" s="16"/>
      <c r="AS72" s="16">
        <v>0</v>
      </c>
      <c r="AT72" s="16"/>
      <c r="AU72" s="16">
        <v>0</v>
      </c>
      <c r="AV72" s="16"/>
      <c r="AW72" s="16">
        <v>0</v>
      </c>
      <c r="AX72" s="16"/>
      <c r="AY72" s="16">
        <v>0</v>
      </c>
      <c r="AZ72" s="16"/>
      <c r="BA72" s="16">
        <v>0</v>
      </c>
      <c r="BB72" s="16"/>
      <c r="BC72" s="16">
        <v>0</v>
      </c>
      <c r="BD72" s="16">
        <v>109489.91856000001</v>
      </c>
      <c r="BE72" s="16"/>
      <c r="BF72" s="16">
        <v>86637.119999999995</v>
      </c>
      <c r="BG72" s="16">
        <v>0</v>
      </c>
      <c r="BH72" s="16">
        <v>86637.119999999995</v>
      </c>
      <c r="BI72" s="16" t="e">
        <f>B72*#REF!</f>
        <v>#REF!</v>
      </c>
      <c r="BJ72" s="16">
        <v>11551.67</v>
      </c>
      <c r="BK72" s="16">
        <v>0</v>
      </c>
      <c r="BL72" s="16"/>
      <c r="BM72" s="16"/>
      <c r="BN72" s="16"/>
      <c r="BO72" s="16">
        <f t="shared" si="26"/>
        <v>11551.67</v>
      </c>
      <c r="BP72" s="16" t="e">
        <f>B72*#REF!</f>
        <v>#REF!</v>
      </c>
      <c r="BQ72" s="16">
        <v>3590.4000000000005</v>
      </c>
      <c r="BR72" s="16" t="e">
        <f>B72*#REF!</f>
        <v>#REF!</v>
      </c>
      <c r="BS72" s="16" t="e">
        <f t="shared" si="27"/>
        <v>#REF!</v>
      </c>
      <c r="BT72" s="16">
        <v>40</v>
      </c>
      <c r="BU72" s="16" t="e">
        <f t="shared" si="32"/>
        <v>#REF!</v>
      </c>
      <c r="BV72" s="16">
        <v>51303.229311575698</v>
      </c>
      <c r="BW72" s="16"/>
      <c r="BX72" s="16">
        <v>1851.36</v>
      </c>
      <c r="BY72" s="16"/>
      <c r="BZ72" s="16"/>
      <c r="CA72" s="16">
        <v>1851.36</v>
      </c>
      <c r="CB72" s="16"/>
      <c r="CC72" s="16">
        <v>238427.04</v>
      </c>
      <c r="CD72" s="42">
        <v>0</v>
      </c>
      <c r="CE72" s="16"/>
      <c r="CF72" s="16">
        <v>0</v>
      </c>
      <c r="CG72" s="16">
        <v>0</v>
      </c>
      <c r="CH72" s="16"/>
      <c r="CI72" s="16">
        <f t="shared" si="33"/>
        <v>13931.7192</v>
      </c>
      <c r="CJ72" s="16">
        <f t="shared" si="34"/>
        <v>9287.8127999999997</v>
      </c>
      <c r="CK72" s="16">
        <v>23219.531999999999</v>
      </c>
      <c r="CL72" s="16"/>
      <c r="CM72" s="16"/>
      <c r="CN72" s="16">
        <f t="shared" si="35"/>
        <v>0</v>
      </c>
      <c r="CO72" s="16">
        <v>158243.45588433996</v>
      </c>
      <c r="CP72" s="16"/>
      <c r="CQ72" s="16" t="e">
        <f>O72+#REF!+AC72+AK72+AM72+AO72+AQ72+AS72+AU72+BD72+BH72+BS72+BW72+CA72+CC72+CF72+CK72+CN72+CO72</f>
        <v>#REF!</v>
      </c>
      <c r="CR72" s="16" t="e">
        <f>Q72+U72+AE72+BU72</f>
        <v>#REF!</v>
      </c>
      <c r="CS72" s="16">
        <v>1158169.8137593644</v>
      </c>
      <c r="CT72" s="40">
        <f t="shared" si="36"/>
        <v>928781.28</v>
      </c>
      <c r="CU72" s="40">
        <f t="shared" si="37"/>
        <v>-229388.53375936439</v>
      </c>
      <c r="CV72" s="40">
        <v>928781.28</v>
      </c>
      <c r="CW72" s="40"/>
      <c r="CX72" s="40"/>
      <c r="CY72" s="40"/>
      <c r="CZ72" s="40"/>
      <c r="DA72" s="40"/>
      <c r="DB72" s="40"/>
      <c r="DC72" s="40"/>
      <c r="DD72" s="40"/>
      <c r="DE72" s="40">
        <f t="shared" si="38"/>
        <v>1034304.92</v>
      </c>
      <c r="DF72" s="40">
        <v>105523.64000000001</v>
      </c>
      <c r="DG72" s="10"/>
      <c r="DH72" s="11"/>
      <c r="DJ72" s="12"/>
    </row>
    <row r="73" spans="1:118">
      <c r="A73" s="93" t="s">
        <v>100</v>
      </c>
      <c r="B73" s="43">
        <v>3550.2</v>
      </c>
      <c r="C73" s="16" t="e">
        <f>B73*#REF!</f>
        <v>#REF!</v>
      </c>
      <c r="D73" s="16">
        <v>48015</v>
      </c>
      <c r="E73" s="16"/>
      <c r="F73" s="16">
        <v>1400</v>
      </c>
      <c r="G73" s="16"/>
      <c r="H73" s="16">
        <v>49415</v>
      </c>
      <c r="I73" s="16"/>
      <c r="J73" s="16">
        <v>11685.1968</v>
      </c>
      <c r="K73" s="16"/>
      <c r="L73" s="16">
        <v>11685.1968</v>
      </c>
      <c r="M73" s="16">
        <v>60000</v>
      </c>
      <c r="N73" s="16" t="e">
        <f>B73*#REF!</f>
        <v>#REF!</v>
      </c>
      <c r="O73" s="16" t="e">
        <f t="shared" si="28"/>
        <v>#REF!</v>
      </c>
      <c r="P73" s="16">
        <v>30</v>
      </c>
      <c r="Q73" s="16" t="e">
        <f t="shared" si="29"/>
        <v>#REF!</v>
      </c>
      <c r="R73" s="16">
        <v>284045.59780127468</v>
      </c>
      <c r="S73" s="16">
        <v>5</v>
      </c>
      <c r="T73" s="6">
        <v>10</v>
      </c>
      <c r="U73" s="6" t="e">
        <f>#REF!*T73/100</f>
        <v>#REF!</v>
      </c>
      <c r="V73" s="6">
        <v>76094.274656132737</v>
      </c>
      <c r="W73" s="6">
        <v>12</v>
      </c>
      <c r="X73" s="16" t="e">
        <f>B73*#REF!</f>
        <v>#REF!</v>
      </c>
      <c r="Y73" s="16">
        <f t="shared" si="30"/>
        <v>13300</v>
      </c>
      <c r="Z73" s="40">
        <f t="shared" si="39"/>
        <v>1800</v>
      </c>
      <c r="AA73" s="16" t="e">
        <f>#REF!*B73</f>
        <v>#REF!</v>
      </c>
      <c r="AB73" s="16" t="e">
        <f>B73*#REF!</f>
        <v>#REF!</v>
      </c>
      <c r="AC73" s="16" t="e">
        <f>X73+Y73+Z73+AA73</f>
        <v>#REF!</v>
      </c>
      <c r="AD73" s="16">
        <v>30</v>
      </c>
      <c r="AE73" s="16" t="e">
        <f t="shared" si="31"/>
        <v>#REF!</v>
      </c>
      <c r="AF73" s="16">
        <v>66148.246834127582</v>
      </c>
      <c r="AG73" s="16">
        <v>1</v>
      </c>
      <c r="AH73" s="16">
        <v>38</v>
      </c>
      <c r="AI73" s="16">
        <v>0</v>
      </c>
      <c r="AJ73" s="88">
        <v>13300</v>
      </c>
      <c r="AK73" s="16">
        <v>20900</v>
      </c>
      <c r="AL73" s="16"/>
      <c r="AM73" s="16">
        <v>0</v>
      </c>
      <c r="AN73" s="16"/>
      <c r="AO73" s="16"/>
      <c r="AP73" s="16"/>
      <c r="AQ73" s="16">
        <v>0</v>
      </c>
      <c r="AR73" s="16"/>
      <c r="AS73" s="16">
        <v>0</v>
      </c>
      <c r="AT73" s="16"/>
      <c r="AU73" s="16">
        <v>0</v>
      </c>
      <c r="AV73" s="16"/>
      <c r="AW73" s="16">
        <v>0</v>
      </c>
      <c r="AX73" s="16"/>
      <c r="AY73" s="16">
        <v>0</v>
      </c>
      <c r="AZ73" s="16"/>
      <c r="BA73" s="16">
        <v>0</v>
      </c>
      <c r="BB73" s="16"/>
      <c r="BC73" s="16">
        <v>0</v>
      </c>
      <c r="BD73" s="16">
        <v>109283.67647999998</v>
      </c>
      <c r="BE73" s="16"/>
      <c r="BF73" s="16">
        <v>85370.16</v>
      </c>
      <c r="BG73" s="16">
        <v>0</v>
      </c>
      <c r="BH73" s="16">
        <v>85370.16</v>
      </c>
      <c r="BI73" s="16" t="e">
        <f>B73*#REF!</f>
        <v>#REF!</v>
      </c>
      <c r="BJ73" s="16">
        <v>7641.45</v>
      </c>
      <c r="BK73" s="16">
        <v>0</v>
      </c>
      <c r="BL73" s="16"/>
      <c r="BM73" s="16"/>
      <c r="BN73" s="16"/>
      <c r="BO73" s="16">
        <f t="shared" si="26"/>
        <v>7641.45</v>
      </c>
      <c r="BP73" s="16" t="e">
        <f>B73*#REF!</f>
        <v>#REF!</v>
      </c>
      <c r="BQ73" s="16">
        <v>3545.5200000000004</v>
      </c>
      <c r="BR73" s="16" t="e">
        <f>B73*#REF!</f>
        <v>#REF!</v>
      </c>
      <c r="BS73" s="16" t="e">
        <f t="shared" si="27"/>
        <v>#REF!</v>
      </c>
      <c r="BT73" s="16">
        <v>50</v>
      </c>
      <c r="BU73" s="16" t="e">
        <f t="shared" si="32"/>
        <v>#REF!</v>
      </c>
      <c r="BV73" s="16">
        <v>48974.338826111431</v>
      </c>
      <c r="BW73" s="16"/>
      <c r="BX73" s="16">
        <v>1193.04</v>
      </c>
      <c r="BY73" s="16"/>
      <c r="BZ73" s="16"/>
      <c r="CA73" s="16">
        <v>1193.04</v>
      </c>
      <c r="CB73" s="16"/>
      <c r="CC73" s="16">
        <v>40718.959999999999</v>
      </c>
      <c r="CD73" s="42">
        <v>0</v>
      </c>
      <c r="CE73" s="16"/>
      <c r="CF73" s="16">
        <v>0</v>
      </c>
      <c r="CG73" s="16">
        <v>0</v>
      </c>
      <c r="CH73" s="16"/>
      <c r="CI73" s="16">
        <f t="shared" si="33"/>
        <v>12903.316199999999</v>
      </c>
      <c r="CJ73" s="16">
        <f t="shared" si="34"/>
        <v>8602.2107999999989</v>
      </c>
      <c r="CK73" s="16">
        <v>21505.526999999998</v>
      </c>
      <c r="CL73" s="16"/>
      <c r="CM73" s="16"/>
      <c r="CN73" s="16">
        <f t="shared" si="35"/>
        <v>0</v>
      </c>
      <c r="CO73" s="16">
        <v>157945.37858263758</v>
      </c>
      <c r="CP73" s="16"/>
      <c r="CQ73" s="16" t="e">
        <f>O73+#REF!+AC73+AK73+AM73+AO73+AQ73+AS73+AU73+BD73+BH73+BS73+BW73+CA73+CC73+CF73+CK73+CN73+CO73</f>
        <v>#REF!</v>
      </c>
      <c r="CR73" s="16" t="e">
        <f>Q73+U73+AE73+BU73</f>
        <v>#REF!</v>
      </c>
      <c r="CS73" s="16">
        <v>912179.20018028398</v>
      </c>
      <c r="CT73" s="40">
        <f t="shared" si="36"/>
        <v>871325.76</v>
      </c>
      <c r="CU73" s="40">
        <f t="shared" si="37"/>
        <v>-40853.440180283971</v>
      </c>
      <c r="CV73" s="40">
        <v>860221.08</v>
      </c>
      <c r="CW73" s="40">
        <v>11104.68</v>
      </c>
      <c r="CX73" s="40"/>
      <c r="CY73" s="40"/>
      <c r="CZ73" s="40"/>
      <c r="DA73" s="40"/>
      <c r="DB73" s="40"/>
      <c r="DC73" s="40"/>
      <c r="DD73" s="40"/>
      <c r="DE73" s="40">
        <f t="shared" si="38"/>
        <v>929889.74</v>
      </c>
      <c r="DF73" s="40">
        <v>58563.979999999981</v>
      </c>
      <c r="DG73" s="10"/>
      <c r="DH73" s="11"/>
      <c r="DJ73" s="12"/>
    </row>
    <row r="74" spans="1:118">
      <c r="A74" s="93" t="s">
        <v>101</v>
      </c>
      <c r="B74" s="43">
        <v>3188.2</v>
      </c>
      <c r="C74" s="16" t="e">
        <f>B74*#REF!</f>
        <v>#REF!</v>
      </c>
      <c r="D74" s="16">
        <v>42163</v>
      </c>
      <c r="E74" s="16"/>
      <c r="F74" s="16"/>
      <c r="G74" s="16"/>
      <c r="H74" s="16">
        <v>42163</v>
      </c>
      <c r="I74" s="16"/>
      <c r="J74" s="16">
        <v>11218.636799999998</v>
      </c>
      <c r="K74" s="16"/>
      <c r="L74" s="16">
        <v>11889.897599999998</v>
      </c>
      <c r="M74" s="16">
        <v>60000</v>
      </c>
      <c r="N74" s="16" t="e">
        <f>B74*#REF!</f>
        <v>#REF!</v>
      </c>
      <c r="O74" s="16" t="e">
        <f t="shared" si="28"/>
        <v>#REF!</v>
      </c>
      <c r="P74" s="16">
        <v>50</v>
      </c>
      <c r="Q74" s="16" t="e">
        <f t="shared" si="29"/>
        <v>#REF!</v>
      </c>
      <c r="R74" s="16">
        <v>302277.27454736416</v>
      </c>
      <c r="S74" s="16">
        <v>4</v>
      </c>
      <c r="T74" s="6">
        <v>10</v>
      </c>
      <c r="U74" s="6" t="e">
        <f>#REF!*T74/100</f>
        <v>#REF!</v>
      </c>
      <c r="V74" s="6">
        <v>68335.239270655846</v>
      </c>
      <c r="W74" s="6">
        <v>12</v>
      </c>
      <c r="X74" s="16">
        <v>0</v>
      </c>
      <c r="Y74" s="16">
        <f t="shared" si="30"/>
        <v>0</v>
      </c>
      <c r="Z74" s="40">
        <v>0</v>
      </c>
      <c r="AA74" s="16" t="e">
        <f>#REF!*B74</f>
        <v>#REF!</v>
      </c>
      <c r="AB74" s="16" t="e">
        <f>B74*#REF!</f>
        <v>#REF!</v>
      </c>
      <c r="AC74" s="16" t="e">
        <f t="shared" si="25"/>
        <v>#REF!</v>
      </c>
      <c r="AD74" s="16">
        <v>40</v>
      </c>
      <c r="AE74" s="16" t="e">
        <f t="shared" si="31"/>
        <v>#REF!</v>
      </c>
      <c r="AF74" s="16">
        <v>0</v>
      </c>
      <c r="AG74" s="16">
        <v>0</v>
      </c>
      <c r="AH74" s="16"/>
      <c r="AI74" s="16">
        <v>0</v>
      </c>
      <c r="AJ74" s="88">
        <v>0</v>
      </c>
      <c r="AK74" s="16">
        <v>0</v>
      </c>
      <c r="AL74" s="16"/>
      <c r="AM74" s="16">
        <v>0</v>
      </c>
      <c r="AN74" s="16"/>
      <c r="AO74" s="16"/>
      <c r="AP74" s="16"/>
      <c r="AQ74" s="16">
        <v>0</v>
      </c>
      <c r="AR74" s="16"/>
      <c r="AS74" s="16">
        <v>0</v>
      </c>
      <c r="AT74" s="16"/>
      <c r="AU74" s="16">
        <v>0</v>
      </c>
      <c r="AV74" s="16"/>
      <c r="AW74" s="16">
        <v>0</v>
      </c>
      <c r="AX74" s="16"/>
      <c r="AY74" s="16">
        <v>0</v>
      </c>
      <c r="AZ74" s="16"/>
      <c r="BA74" s="16">
        <v>0</v>
      </c>
      <c r="BB74" s="16"/>
      <c r="BC74" s="16">
        <v>0</v>
      </c>
      <c r="BD74" s="16">
        <v>98140.447679999997</v>
      </c>
      <c r="BE74" s="16"/>
      <c r="BF74" s="16">
        <v>62866.559999999998</v>
      </c>
      <c r="BG74" s="16">
        <v>0</v>
      </c>
      <c r="BH74" s="16">
        <v>62866.559999999998</v>
      </c>
      <c r="BI74" s="16" t="e">
        <f>B74*#REF!</f>
        <v>#REF!</v>
      </c>
      <c r="BJ74" s="16">
        <v>8351.74</v>
      </c>
      <c r="BK74" s="16">
        <v>4400</v>
      </c>
      <c r="BL74" s="16"/>
      <c r="BM74" s="16"/>
      <c r="BN74" s="16"/>
      <c r="BO74" s="16">
        <f t="shared" si="26"/>
        <v>12751.74</v>
      </c>
      <c r="BP74" s="16" t="e">
        <f>B74*#REF!</f>
        <v>#REF!</v>
      </c>
      <c r="BQ74" s="16">
        <v>2872.32</v>
      </c>
      <c r="BR74" s="16" t="e">
        <f>B74*#REF!</f>
        <v>#REF!</v>
      </c>
      <c r="BS74" s="16" t="e">
        <f t="shared" si="27"/>
        <v>#REF!</v>
      </c>
      <c r="BT74" s="16">
        <v>40</v>
      </c>
      <c r="BU74" s="16" t="e">
        <f t="shared" si="32"/>
        <v>#REF!</v>
      </c>
      <c r="BV74" s="16">
        <v>48857.470186725972</v>
      </c>
      <c r="BW74" s="16"/>
      <c r="BX74" s="16">
        <v>1047.8399999999999</v>
      </c>
      <c r="BY74" s="16"/>
      <c r="BZ74" s="16"/>
      <c r="CA74" s="16">
        <v>1047.8399999999999</v>
      </c>
      <c r="CB74" s="16"/>
      <c r="CC74" s="16">
        <v>28181.64</v>
      </c>
      <c r="CD74" s="42">
        <v>0</v>
      </c>
      <c r="CE74" s="16"/>
      <c r="CF74" s="16">
        <v>0</v>
      </c>
      <c r="CG74" s="16">
        <v>0</v>
      </c>
      <c r="CH74" s="16"/>
      <c r="CI74" s="16">
        <f t="shared" si="33"/>
        <v>9348.7428</v>
      </c>
      <c r="CJ74" s="16">
        <f t="shared" si="34"/>
        <v>6232.4952000000003</v>
      </c>
      <c r="CK74" s="16">
        <v>15581.238000000001</v>
      </c>
      <c r="CL74" s="16"/>
      <c r="CM74" s="16"/>
      <c r="CN74" s="16">
        <f t="shared" si="35"/>
        <v>0</v>
      </c>
      <c r="CO74" s="16">
        <v>141840.30646080928</v>
      </c>
      <c r="CP74" s="16"/>
      <c r="CQ74" s="16" t="e">
        <f>O74+#REF!+AC74+AK74+AM74+AO74+AQ74+AS74+AU74+BD74+BH74+BS74+BW74+CA74+CC74+CF74+CK74+CN74+CO74</f>
        <v>#REF!</v>
      </c>
      <c r="CR74" s="16" t="e">
        <f>Q74+U74+AE74+BU74</f>
        <v>#REF!</v>
      </c>
      <c r="CS74" s="16">
        <v>767128.0161455553</v>
      </c>
      <c r="CT74" s="40">
        <f t="shared" si="36"/>
        <v>770523.24</v>
      </c>
      <c r="CU74" s="40">
        <f t="shared" si="37"/>
        <v>3395.2238544446882</v>
      </c>
      <c r="CV74" s="40">
        <v>623249.52</v>
      </c>
      <c r="CW74" s="40">
        <v>147273.72</v>
      </c>
      <c r="CX74" s="40"/>
      <c r="CY74" s="40"/>
      <c r="CZ74" s="40"/>
      <c r="DA74" s="40"/>
      <c r="DB74" s="40"/>
      <c r="DC74" s="40"/>
      <c r="DD74" s="40"/>
      <c r="DE74" s="40">
        <f t="shared" si="38"/>
        <v>803751.37</v>
      </c>
      <c r="DF74" s="40">
        <v>33228.130000000005</v>
      </c>
      <c r="DG74" s="10"/>
      <c r="DH74" s="11"/>
      <c r="DJ74" s="12"/>
    </row>
    <row r="75" spans="1:118" ht="13.8">
      <c r="A75" s="93" t="s">
        <v>102</v>
      </c>
      <c r="B75" s="43">
        <v>5804.5999999999995</v>
      </c>
      <c r="C75" s="16" t="e">
        <f>B75*#REF!</f>
        <v>#REF!</v>
      </c>
      <c r="D75" s="16">
        <v>48136</v>
      </c>
      <c r="E75" s="16"/>
      <c r="F75" s="16">
        <v>2875</v>
      </c>
      <c r="G75" s="16"/>
      <c r="H75" s="16">
        <v>51011</v>
      </c>
      <c r="I75" s="16"/>
      <c r="J75" s="16">
        <v>17792.179200000002</v>
      </c>
      <c r="K75" s="94">
        <v>671.26080000000002</v>
      </c>
      <c r="L75" s="16">
        <v>18244.252800000002</v>
      </c>
      <c r="M75" s="16">
        <v>90000</v>
      </c>
      <c r="N75" s="16" t="e">
        <f>B75*#REF!</f>
        <v>#REF!</v>
      </c>
      <c r="O75" s="16" t="e">
        <f t="shared" si="28"/>
        <v>#REF!</v>
      </c>
      <c r="P75" s="16">
        <v>50</v>
      </c>
      <c r="Q75" s="16" t="e">
        <f t="shared" si="29"/>
        <v>#REF!</v>
      </c>
      <c r="R75" s="16">
        <v>477748.53810602531</v>
      </c>
      <c r="S75" s="16">
        <v>6</v>
      </c>
      <c r="T75" s="6">
        <v>10</v>
      </c>
      <c r="U75" s="6" t="e">
        <f>#REF!*T75/100</f>
        <v>#REF!</v>
      </c>
      <c r="V75" s="6">
        <v>124414.63204016339</v>
      </c>
      <c r="W75" s="6">
        <v>12</v>
      </c>
      <c r="X75" s="16">
        <v>0</v>
      </c>
      <c r="Y75" s="16">
        <f t="shared" si="30"/>
        <v>0</v>
      </c>
      <c r="Z75" s="40">
        <v>0</v>
      </c>
      <c r="AA75" s="16" t="e">
        <f>#REF!*B75</f>
        <v>#REF!</v>
      </c>
      <c r="AB75" s="16" t="e">
        <f>B75*#REF!</f>
        <v>#REF!</v>
      </c>
      <c r="AC75" s="16" t="e">
        <f t="shared" si="25"/>
        <v>#REF!</v>
      </c>
      <c r="AD75" s="16">
        <v>40</v>
      </c>
      <c r="AE75" s="16" t="e">
        <f t="shared" si="31"/>
        <v>#REF!</v>
      </c>
      <c r="AF75" s="16">
        <v>0</v>
      </c>
      <c r="AG75" s="16">
        <v>0</v>
      </c>
      <c r="AH75" s="16"/>
      <c r="AI75" s="16">
        <v>0</v>
      </c>
      <c r="AJ75" s="88">
        <v>0</v>
      </c>
      <c r="AK75" s="16">
        <v>0</v>
      </c>
      <c r="AL75" s="16"/>
      <c r="AM75" s="16">
        <v>0</v>
      </c>
      <c r="AN75" s="16"/>
      <c r="AO75" s="16"/>
      <c r="AP75" s="16"/>
      <c r="AQ75" s="16">
        <v>0</v>
      </c>
      <c r="AR75" s="16"/>
      <c r="AS75" s="16">
        <v>0</v>
      </c>
      <c r="AT75" s="16"/>
      <c r="AU75" s="16">
        <v>0</v>
      </c>
      <c r="AV75" s="16"/>
      <c r="AW75" s="16">
        <v>0</v>
      </c>
      <c r="AX75" s="16"/>
      <c r="AY75" s="16">
        <v>0</v>
      </c>
      <c r="AZ75" s="16"/>
      <c r="BA75" s="16">
        <v>0</v>
      </c>
      <c r="BB75" s="16"/>
      <c r="BC75" s="16">
        <v>0</v>
      </c>
      <c r="BD75" s="16">
        <v>178679.51903999996</v>
      </c>
      <c r="BE75" s="16"/>
      <c r="BF75" s="16">
        <v>136119.6</v>
      </c>
      <c r="BG75" s="16">
        <v>0</v>
      </c>
      <c r="BH75" s="16">
        <v>136119.6</v>
      </c>
      <c r="BI75" s="16" t="e">
        <f>B75*#REF!</f>
        <v>#REF!</v>
      </c>
      <c r="BJ75" s="16">
        <v>9509.08</v>
      </c>
      <c r="BK75" s="16">
        <v>27686</v>
      </c>
      <c r="BL75" s="16"/>
      <c r="BM75" s="16"/>
      <c r="BN75" s="16"/>
      <c r="BO75" s="16">
        <f t="shared" si="26"/>
        <v>37195.08</v>
      </c>
      <c r="BP75" s="16" t="e">
        <f>B75*#REF!</f>
        <v>#REF!</v>
      </c>
      <c r="BQ75" s="16">
        <v>5206.08</v>
      </c>
      <c r="BR75" s="16" t="e">
        <f>B75*#REF!</f>
        <v>#REF!</v>
      </c>
      <c r="BS75" s="16" t="e">
        <f t="shared" si="27"/>
        <v>#REF!</v>
      </c>
      <c r="BT75" s="16">
        <v>50</v>
      </c>
      <c r="BU75" s="16" t="e">
        <f t="shared" si="32"/>
        <v>#REF!</v>
      </c>
      <c r="BV75" s="16">
        <v>116238.94862403427</v>
      </c>
      <c r="BW75" s="16"/>
      <c r="BX75" s="16">
        <v>1726.8</v>
      </c>
      <c r="BY75" s="16"/>
      <c r="BZ75" s="16"/>
      <c r="CA75" s="16">
        <v>1726.8</v>
      </c>
      <c r="CB75" s="16"/>
      <c r="CC75" s="16">
        <v>0</v>
      </c>
      <c r="CD75" s="42">
        <v>0</v>
      </c>
      <c r="CE75" s="16"/>
      <c r="CF75" s="16">
        <v>0</v>
      </c>
      <c r="CG75" s="16">
        <v>0</v>
      </c>
      <c r="CH75" s="16"/>
      <c r="CI75" s="16">
        <f t="shared" si="33"/>
        <v>19623.414599999996</v>
      </c>
      <c r="CJ75" s="16">
        <f t="shared" si="34"/>
        <v>13082.276399999999</v>
      </c>
      <c r="CK75" s="16">
        <v>32705.690999999995</v>
      </c>
      <c r="CL75" s="16"/>
      <c r="CM75" s="16"/>
      <c r="CN75" s="16">
        <f t="shared" si="35"/>
        <v>0</v>
      </c>
      <c r="CO75" s="16">
        <v>258241.71723305114</v>
      </c>
      <c r="CP75" s="16"/>
      <c r="CQ75" s="16" t="e">
        <f>O75+#REF!+AC75+AK75+AM75+AO75+AQ75+AS75+AU75+BD75+BH75+BS75+BW75+CA75+CC75+CF75+CK75+CN75+CO75</f>
        <v>#REF!</v>
      </c>
      <c r="CR75" s="16" t="e">
        <f>Q75+U75+AE75+BU75</f>
        <v>#REF!</v>
      </c>
      <c r="CS75" s="16">
        <v>1325875.4460432741</v>
      </c>
      <c r="CT75" s="40">
        <f t="shared" si="36"/>
        <v>1359309.72</v>
      </c>
      <c r="CU75" s="40">
        <f t="shared" si="37"/>
        <v>33434.27395672584</v>
      </c>
      <c r="CV75" s="40">
        <v>1308227.6399999999</v>
      </c>
      <c r="CW75" s="40">
        <v>51082.080000000002</v>
      </c>
      <c r="CX75" s="40"/>
      <c r="CY75" s="40"/>
      <c r="CZ75" s="40"/>
      <c r="DA75" s="40"/>
      <c r="DB75" s="40"/>
      <c r="DC75" s="40"/>
      <c r="DD75" s="40"/>
      <c r="DE75" s="40">
        <f t="shared" si="38"/>
        <v>1434822.4500000002</v>
      </c>
      <c r="DF75" s="40">
        <v>75512.730000000098</v>
      </c>
      <c r="DG75" s="10"/>
      <c r="DH75" s="11"/>
      <c r="DJ75" s="12"/>
    </row>
    <row r="76" spans="1:118">
      <c r="A76" s="93" t="s">
        <v>103</v>
      </c>
      <c r="B76" s="43">
        <v>4525.7</v>
      </c>
      <c r="C76" s="16" t="e">
        <f>B76*#REF!</f>
        <v>#REF!</v>
      </c>
      <c r="D76" s="16">
        <v>49782</v>
      </c>
      <c r="E76" s="16"/>
      <c r="F76" s="16">
        <v>1000</v>
      </c>
      <c r="G76" s="16"/>
      <c r="H76" s="16">
        <v>50782</v>
      </c>
      <c r="I76" s="16"/>
      <c r="J76" s="16">
        <v>14907.167999999998</v>
      </c>
      <c r="K76" s="16">
        <v>452.0736</v>
      </c>
      <c r="L76" s="16">
        <v>14907.167999999998</v>
      </c>
      <c r="M76" s="16">
        <v>450000</v>
      </c>
      <c r="N76" s="16" t="e">
        <f>B76*#REF!</f>
        <v>#REF!</v>
      </c>
      <c r="O76" s="16" t="e">
        <f t="shared" si="28"/>
        <v>#REF!</v>
      </c>
      <c r="P76" s="16">
        <v>50</v>
      </c>
      <c r="Q76" s="16" t="e">
        <f t="shared" si="29"/>
        <v>#REF!</v>
      </c>
      <c r="R76" s="16">
        <v>959771.27267515403</v>
      </c>
      <c r="S76" s="16">
        <v>9</v>
      </c>
      <c r="T76" s="6">
        <v>10</v>
      </c>
      <c r="U76" s="6" t="e">
        <f>#REF!*T76/100</f>
        <v>#REF!</v>
      </c>
      <c r="V76" s="6">
        <v>97002.945978046278</v>
      </c>
      <c r="W76" s="6">
        <v>12</v>
      </c>
      <c r="X76" s="16">
        <v>0</v>
      </c>
      <c r="Y76" s="16">
        <f t="shared" si="30"/>
        <v>0</v>
      </c>
      <c r="Z76" s="40">
        <v>0</v>
      </c>
      <c r="AA76" s="16" t="e">
        <f>#REF!*B76</f>
        <v>#REF!</v>
      </c>
      <c r="AB76" s="16" t="e">
        <f>B76*#REF!</f>
        <v>#REF!</v>
      </c>
      <c r="AC76" s="16" t="e">
        <f t="shared" si="25"/>
        <v>#REF!</v>
      </c>
      <c r="AD76" s="16">
        <v>40</v>
      </c>
      <c r="AE76" s="16" t="e">
        <f t="shared" si="31"/>
        <v>#REF!</v>
      </c>
      <c r="AF76" s="16">
        <v>0</v>
      </c>
      <c r="AG76" s="16">
        <v>1</v>
      </c>
      <c r="AH76" s="16"/>
      <c r="AI76" s="16">
        <v>0</v>
      </c>
      <c r="AJ76" s="88">
        <v>0</v>
      </c>
      <c r="AK76" s="16">
        <v>0</v>
      </c>
      <c r="AL76" s="16"/>
      <c r="AM76" s="16">
        <v>0</v>
      </c>
      <c r="AN76" s="16"/>
      <c r="AO76" s="16"/>
      <c r="AP76" s="16"/>
      <c r="AQ76" s="16">
        <v>0</v>
      </c>
      <c r="AR76" s="16"/>
      <c r="AS76" s="16">
        <v>0</v>
      </c>
      <c r="AT76" s="16"/>
      <c r="AU76" s="16">
        <v>0</v>
      </c>
      <c r="AV76" s="16"/>
      <c r="AW76" s="16">
        <v>0</v>
      </c>
      <c r="AX76" s="16"/>
      <c r="AY76" s="16">
        <v>0</v>
      </c>
      <c r="AZ76" s="16"/>
      <c r="BA76" s="16">
        <v>0</v>
      </c>
      <c r="BB76" s="16"/>
      <c r="BC76" s="16">
        <v>0</v>
      </c>
      <c r="BD76" s="16">
        <v>139311.90767999997</v>
      </c>
      <c r="BE76" s="16"/>
      <c r="BF76" s="16">
        <v>110188.44</v>
      </c>
      <c r="BG76" s="16">
        <v>0</v>
      </c>
      <c r="BH76" s="16">
        <v>110188.44</v>
      </c>
      <c r="BI76" s="16" t="e">
        <f>B76*#REF!</f>
        <v>#REF!</v>
      </c>
      <c r="BJ76" s="16">
        <v>9631.9</v>
      </c>
      <c r="BK76" s="16">
        <v>0</v>
      </c>
      <c r="BL76" s="16"/>
      <c r="BM76" s="16"/>
      <c r="BN76" s="16"/>
      <c r="BO76" s="16">
        <f t="shared" si="26"/>
        <v>9631.9</v>
      </c>
      <c r="BP76" s="16" t="e">
        <f>B76*#REF!</f>
        <v>#REF!</v>
      </c>
      <c r="BQ76" s="16">
        <v>4488</v>
      </c>
      <c r="BR76" s="16" t="e">
        <f>B76*#REF!</f>
        <v>#REF!</v>
      </c>
      <c r="BS76" s="16" t="e">
        <f t="shared" si="27"/>
        <v>#REF!</v>
      </c>
      <c r="BT76" s="16">
        <v>40</v>
      </c>
      <c r="BU76" s="16" t="e">
        <f t="shared" si="32"/>
        <v>#REF!</v>
      </c>
      <c r="BV76" s="16">
        <v>58071.768520565136</v>
      </c>
      <c r="BW76" s="16"/>
      <c r="BX76" s="16">
        <v>2357.52</v>
      </c>
      <c r="BY76" s="16"/>
      <c r="BZ76" s="16"/>
      <c r="CA76" s="16">
        <v>2357.52</v>
      </c>
      <c r="CB76" s="16"/>
      <c r="CC76" s="16">
        <v>49395.360000000001</v>
      </c>
      <c r="CD76" s="42">
        <v>0</v>
      </c>
      <c r="CE76" s="16"/>
      <c r="CF76" s="16">
        <v>0</v>
      </c>
      <c r="CG76" s="16">
        <v>0</v>
      </c>
      <c r="CH76" s="16"/>
      <c r="CI76" s="16">
        <f t="shared" si="33"/>
        <v>17174.950199999999</v>
      </c>
      <c r="CJ76" s="16">
        <f t="shared" si="34"/>
        <v>11449.9668</v>
      </c>
      <c r="CK76" s="16">
        <v>28624.917000000001</v>
      </c>
      <c r="CL76" s="16"/>
      <c r="CM76" s="16"/>
      <c r="CN76" s="16">
        <f t="shared" si="35"/>
        <v>0</v>
      </c>
      <c r="CO76" s="16">
        <v>201344.54392750913</v>
      </c>
      <c r="CP76" s="16"/>
      <c r="CQ76" s="16" t="e">
        <f>O76+#REF!+AC76+AK76+AM76+AO76+AQ76+AS76+AU76+BD76+BH76+BS76+BW76+CA76+CC76+CF76+CK76+CN76+CO76</f>
        <v>#REF!</v>
      </c>
      <c r="CR76" s="16" t="e">
        <f>Q76+U76+AE76+BU76</f>
        <v>#REF!</v>
      </c>
      <c r="CS76" s="16">
        <v>1646068.6757812744</v>
      </c>
      <c r="CT76" s="40">
        <f t="shared" si="36"/>
        <v>1144996.68</v>
      </c>
      <c r="CU76" s="40">
        <f t="shared" si="37"/>
        <v>-501071.99578127451</v>
      </c>
      <c r="CV76" s="40">
        <v>1144996.68</v>
      </c>
      <c r="CW76" s="40"/>
      <c r="CX76" s="40"/>
      <c r="CY76" s="40"/>
      <c r="CZ76" s="40"/>
      <c r="DA76" s="40"/>
      <c r="DB76" s="40"/>
      <c r="DC76" s="40"/>
      <c r="DD76" s="40"/>
      <c r="DE76" s="40">
        <f t="shared" si="38"/>
        <v>1222483.19</v>
      </c>
      <c r="DF76" s="40">
        <v>77486.510000000126</v>
      </c>
      <c r="DG76" s="10"/>
      <c r="DH76" s="11"/>
      <c r="DJ76" s="12"/>
    </row>
    <row r="77" spans="1:118" ht="13.8">
      <c r="A77" s="95" t="s">
        <v>104</v>
      </c>
      <c r="B77" s="36">
        <v>3532.3</v>
      </c>
      <c r="C77" s="16" t="e">
        <f>B77*#REF!</f>
        <v>#REF!</v>
      </c>
      <c r="D77" s="16">
        <v>45163</v>
      </c>
      <c r="E77" s="16"/>
      <c r="F77" s="16">
        <v>1000</v>
      </c>
      <c r="G77" s="16"/>
      <c r="H77" s="16">
        <v>46163</v>
      </c>
      <c r="I77" s="16"/>
      <c r="J77" s="16">
        <v>11928.844799999999</v>
      </c>
      <c r="K77" s="96"/>
      <c r="L77" s="16">
        <v>11928.844799999999</v>
      </c>
      <c r="M77" s="16">
        <v>180000</v>
      </c>
      <c r="N77" s="16" t="e">
        <f>B77*#REF!</f>
        <v>#REF!</v>
      </c>
      <c r="O77" s="16" t="e">
        <f t="shared" si="28"/>
        <v>#REF!</v>
      </c>
      <c r="P77" s="16">
        <v>50</v>
      </c>
      <c r="Q77" s="16" t="e">
        <f t="shared" si="29"/>
        <v>#REF!</v>
      </c>
      <c r="R77" s="16">
        <v>502495.78789974726</v>
      </c>
      <c r="S77" s="16">
        <v>5</v>
      </c>
      <c r="T77" s="6">
        <v>10</v>
      </c>
      <c r="U77" s="6" t="e">
        <f>#REF!*T77/100</f>
        <v>#REF!</v>
      </c>
      <c r="V77" s="6">
        <v>75710.609646740369</v>
      </c>
      <c r="W77" s="6">
        <v>12</v>
      </c>
      <c r="X77" s="16">
        <v>0</v>
      </c>
      <c r="Y77" s="16">
        <f t="shared" si="30"/>
        <v>0</v>
      </c>
      <c r="Z77" s="40">
        <v>0</v>
      </c>
      <c r="AA77" s="16" t="e">
        <f>#REF!*B77</f>
        <v>#REF!</v>
      </c>
      <c r="AB77" s="16" t="e">
        <f>B77*#REF!</f>
        <v>#REF!</v>
      </c>
      <c r="AC77" s="16" t="e">
        <f t="shared" si="25"/>
        <v>#REF!</v>
      </c>
      <c r="AD77" s="16">
        <v>40</v>
      </c>
      <c r="AE77" s="16" t="e">
        <f t="shared" si="31"/>
        <v>#REF!</v>
      </c>
      <c r="AF77" s="16">
        <v>0</v>
      </c>
      <c r="AG77" s="16">
        <v>0</v>
      </c>
      <c r="AH77" s="16"/>
      <c r="AI77" s="16">
        <v>0</v>
      </c>
      <c r="AJ77" s="88">
        <v>0</v>
      </c>
      <c r="AK77" s="16">
        <v>0</v>
      </c>
      <c r="AL77" s="16"/>
      <c r="AM77" s="16">
        <v>0</v>
      </c>
      <c r="AN77" s="16"/>
      <c r="AO77" s="16"/>
      <c r="AP77" s="16"/>
      <c r="AQ77" s="16">
        <v>0</v>
      </c>
      <c r="AR77" s="16"/>
      <c r="AS77" s="16">
        <v>0</v>
      </c>
      <c r="AT77" s="16"/>
      <c r="AU77" s="16">
        <v>0</v>
      </c>
      <c r="AV77" s="16"/>
      <c r="AW77" s="16">
        <v>0</v>
      </c>
      <c r="AX77" s="16"/>
      <c r="AY77" s="16">
        <v>0</v>
      </c>
      <c r="AZ77" s="16"/>
      <c r="BA77" s="16">
        <v>0</v>
      </c>
      <c r="BB77" s="16"/>
      <c r="BC77" s="16">
        <v>0</v>
      </c>
      <c r="BD77" s="16">
        <v>108732.67152</v>
      </c>
      <c r="BE77" s="16"/>
      <c r="BF77" s="16">
        <v>86046.96</v>
      </c>
      <c r="BG77" s="16">
        <v>0</v>
      </c>
      <c r="BH77" s="16">
        <v>86046.96</v>
      </c>
      <c r="BI77" s="16" t="e">
        <f>B77*#REF!</f>
        <v>#REF!</v>
      </c>
      <c r="BJ77" s="16">
        <v>11378.54</v>
      </c>
      <c r="BK77" s="16">
        <v>14457</v>
      </c>
      <c r="BL77" s="16"/>
      <c r="BM77" s="16"/>
      <c r="BN77" s="16"/>
      <c r="BO77" s="16">
        <f t="shared" si="26"/>
        <v>25835.54</v>
      </c>
      <c r="BP77" s="16" t="e">
        <f>B77*#REF!</f>
        <v>#REF!</v>
      </c>
      <c r="BQ77" s="16">
        <v>3590.4000000000005</v>
      </c>
      <c r="BR77" s="16" t="e">
        <f>B77*#REF!</f>
        <v>#REF!</v>
      </c>
      <c r="BS77" s="16" t="e">
        <f t="shared" si="27"/>
        <v>#REF!</v>
      </c>
      <c r="BT77" s="16">
        <v>20</v>
      </c>
      <c r="BU77" s="16" t="e">
        <f t="shared" si="32"/>
        <v>#REF!</v>
      </c>
      <c r="BV77" s="16">
        <v>60936.378597481482</v>
      </c>
      <c r="BW77" s="16"/>
      <c r="BX77" s="16">
        <v>1842.96</v>
      </c>
      <c r="BY77" s="16"/>
      <c r="BZ77" s="16"/>
      <c r="CA77" s="16">
        <v>1842.96</v>
      </c>
      <c r="CB77" s="16"/>
      <c r="CC77" s="16">
        <v>38572.44</v>
      </c>
      <c r="CD77" s="42">
        <v>0</v>
      </c>
      <c r="CE77" s="16"/>
      <c r="CF77" s="16">
        <v>0</v>
      </c>
      <c r="CG77" s="16">
        <v>0</v>
      </c>
      <c r="CH77" s="16"/>
      <c r="CI77" s="16">
        <f t="shared" si="33"/>
        <v>14461.549199999999</v>
      </c>
      <c r="CJ77" s="16">
        <f t="shared" si="34"/>
        <v>9641.0328000000009</v>
      </c>
      <c r="CK77" s="16">
        <v>24102.582000000002</v>
      </c>
      <c r="CL77" s="16"/>
      <c r="CM77" s="16"/>
      <c r="CN77" s="16">
        <f t="shared" si="35"/>
        <v>0</v>
      </c>
      <c r="CO77" s="16">
        <v>157149.02280644776</v>
      </c>
      <c r="CP77" s="16"/>
      <c r="CQ77" s="16" t="e">
        <f>O77+#REF!+AC77+AK77+AM77+AO77+AQ77+AS77+AU77+BD77+BH77+BS77+BW77+CA77+CC77+CF77+CK77+CN77+CO77</f>
        <v>#REF!</v>
      </c>
      <c r="CR77" s="16" t="e">
        <f>Q77+U77+AE77+BU77</f>
        <v>#REF!</v>
      </c>
      <c r="CS77" s="16">
        <v>1055589.4124704169</v>
      </c>
      <c r="CT77" s="40">
        <f t="shared" si="36"/>
        <v>964103.28</v>
      </c>
      <c r="CU77" s="40">
        <f t="shared" si="37"/>
        <v>-91486.132470416836</v>
      </c>
      <c r="CV77" s="40">
        <v>964103.28</v>
      </c>
      <c r="CW77" s="40"/>
      <c r="CX77" s="40"/>
      <c r="CY77" s="40"/>
      <c r="CZ77" s="40"/>
      <c r="DA77" s="40"/>
      <c r="DB77" s="40"/>
      <c r="DC77" s="40"/>
      <c r="DD77" s="40"/>
      <c r="DE77" s="40">
        <f t="shared" si="38"/>
        <v>1055846.42</v>
      </c>
      <c r="DF77" s="40">
        <v>91743.140000000014</v>
      </c>
      <c r="DG77" s="10"/>
      <c r="DH77" s="11"/>
      <c r="DJ77" s="12"/>
    </row>
    <row r="78" spans="1:118">
      <c r="A78" s="93" t="s">
        <v>105</v>
      </c>
      <c r="B78" s="43">
        <v>3541.9</v>
      </c>
      <c r="C78" s="16" t="e">
        <f>B78*#REF!</f>
        <v>#REF!</v>
      </c>
      <c r="D78" s="16">
        <v>42655</v>
      </c>
      <c r="E78" s="16"/>
      <c r="F78" s="16">
        <v>600</v>
      </c>
      <c r="G78" s="16"/>
      <c r="H78" s="16">
        <v>43255</v>
      </c>
      <c r="I78" s="16"/>
      <c r="J78" s="16">
        <v>11913.292800000001</v>
      </c>
      <c r="K78" s="16"/>
      <c r="L78" s="16">
        <v>13036.627200000001</v>
      </c>
      <c r="M78" s="16">
        <v>120000</v>
      </c>
      <c r="N78" s="16" t="e">
        <f>B78*#REF!</f>
        <v>#REF!</v>
      </c>
      <c r="O78" s="16" t="e">
        <f>C78+H78+I78+L78+M78</f>
        <v>#REF!</v>
      </c>
      <c r="P78" s="16">
        <v>10</v>
      </c>
      <c r="Q78" s="16" t="e">
        <f t="shared" si="29"/>
        <v>#REF!</v>
      </c>
      <c r="R78" s="16">
        <v>300806.37549088936</v>
      </c>
      <c r="S78" s="16">
        <v>6</v>
      </c>
      <c r="T78" s="6">
        <v>6</v>
      </c>
      <c r="U78" s="6" t="e">
        <f>#REF!*T78/100</f>
        <v>#REF!</v>
      </c>
      <c r="V78" s="6">
        <v>73155.778698467679</v>
      </c>
      <c r="W78" s="6">
        <v>12</v>
      </c>
      <c r="X78" s="16" t="e">
        <f>B78*#REF!</f>
        <v>#REF!</v>
      </c>
      <c r="Y78" s="16">
        <f t="shared" si="30"/>
        <v>18900</v>
      </c>
      <c r="Z78" s="40">
        <f t="shared" si="39"/>
        <v>1800</v>
      </c>
      <c r="AA78" s="16" t="e">
        <f>#REF!*B78</f>
        <v>#REF!</v>
      </c>
      <c r="AB78" s="16" t="e">
        <f>B78*#REF!</f>
        <v>#REF!</v>
      </c>
      <c r="AC78" s="16" t="e">
        <f t="shared" si="25"/>
        <v>#REF!</v>
      </c>
      <c r="AD78" s="16">
        <v>10</v>
      </c>
      <c r="AE78" s="16" t="e">
        <f t="shared" si="31"/>
        <v>#REF!</v>
      </c>
      <c r="AF78" s="16">
        <v>62039.570145122088</v>
      </c>
      <c r="AG78" s="16">
        <v>3</v>
      </c>
      <c r="AH78" s="16">
        <v>54</v>
      </c>
      <c r="AI78" s="16">
        <v>0</v>
      </c>
      <c r="AJ78" s="88">
        <v>18900</v>
      </c>
      <c r="AK78" s="16">
        <v>29700</v>
      </c>
      <c r="AL78" s="16">
        <v>26</v>
      </c>
      <c r="AM78" s="16">
        <v>23400</v>
      </c>
      <c r="AN78" s="16"/>
      <c r="AO78" s="16"/>
      <c r="AP78" s="16"/>
      <c r="AQ78" s="16">
        <v>0</v>
      </c>
      <c r="AR78" s="16"/>
      <c r="AS78" s="16">
        <v>0</v>
      </c>
      <c r="AT78" s="16"/>
      <c r="AU78" s="16">
        <v>0</v>
      </c>
      <c r="AV78" s="16"/>
      <c r="AW78" s="16">
        <v>0</v>
      </c>
      <c r="AX78" s="16"/>
      <c r="AY78" s="16">
        <v>0</v>
      </c>
      <c r="AZ78" s="16"/>
      <c r="BA78" s="16">
        <v>0</v>
      </c>
      <c r="BB78" s="16"/>
      <c r="BC78" s="16">
        <v>0</v>
      </c>
      <c r="BD78" s="16">
        <v>109028.18255999999</v>
      </c>
      <c r="BE78" s="16"/>
      <c r="BF78" s="16">
        <v>86284.2</v>
      </c>
      <c r="BG78" s="16">
        <v>0</v>
      </c>
      <c r="BH78" s="16">
        <v>86284.2</v>
      </c>
      <c r="BI78" s="16" t="e">
        <f>B78*#REF!</f>
        <v>#REF!</v>
      </c>
      <c r="BJ78" s="16">
        <v>2443.9700000000003</v>
      </c>
      <c r="BK78" s="16">
        <v>14457</v>
      </c>
      <c r="BL78" s="16"/>
      <c r="BM78" s="16"/>
      <c r="BN78" s="16"/>
      <c r="BO78" s="16">
        <f t="shared" si="26"/>
        <v>16900.97</v>
      </c>
      <c r="BP78" s="16" t="e">
        <f>B78*#REF!</f>
        <v>#REF!</v>
      </c>
      <c r="BQ78" s="16">
        <v>3590.4000000000005</v>
      </c>
      <c r="BR78" s="16" t="e">
        <f>B78*#REF!</f>
        <v>#REF!</v>
      </c>
      <c r="BS78" s="16" t="e">
        <f t="shared" si="27"/>
        <v>#REF!</v>
      </c>
      <c r="BT78" s="16">
        <v>10</v>
      </c>
      <c r="BU78" s="16" t="e">
        <f t="shared" si="32"/>
        <v>#REF!</v>
      </c>
      <c r="BV78" s="16">
        <v>46094.160096740939</v>
      </c>
      <c r="BW78" s="16"/>
      <c r="BX78" s="16">
        <v>1810.56</v>
      </c>
      <c r="BY78" s="16"/>
      <c r="BZ78" s="16"/>
      <c r="CA78" s="16">
        <v>1810.56</v>
      </c>
      <c r="CB78" s="16"/>
      <c r="CC78" s="16">
        <v>38678.04</v>
      </c>
      <c r="CD78" s="42">
        <v>0</v>
      </c>
      <c r="CE78" s="16"/>
      <c r="CF78" s="16">
        <v>0</v>
      </c>
      <c r="CG78" s="16">
        <v>0</v>
      </c>
      <c r="CH78" s="16"/>
      <c r="CI78" s="16">
        <f t="shared" si="33"/>
        <v>12860.395200000001</v>
      </c>
      <c r="CJ78" s="16">
        <f t="shared" si="34"/>
        <v>8573.5968000000012</v>
      </c>
      <c r="CK78" s="16">
        <v>21433.992000000002</v>
      </c>
      <c r="CL78" s="16"/>
      <c r="CM78" s="16"/>
      <c r="CN78" s="16">
        <f t="shared" si="35"/>
        <v>0</v>
      </c>
      <c r="CO78" s="16">
        <v>157576.11864172274</v>
      </c>
      <c r="CP78" s="16"/>
      <c r="CQ78" s="16" t="e">
        <f>O78+#REF!+AC78+AK78+AM78+AO78+AQ78+AS78+AU78+BD78+BH78+BS78+BW78+CA78+CC78+CF78+CK78+CN78+CO78</f>
        <v>#REF!</v>
      </c>
      <c r="CR78" s="16" t="e">
        <f>Q78+U78+AE78+BU78</f>
        <v>#REF!</v>
      </c>
      <c r="CS78" s="16">
        <v>950006.97763294273</v>
      </c>
      <c r="CT78" s="40">
        <f t="shared" si="36"/>
        <v>857359.68</v>
      </c>
      <c r="CU78" s="40">
        <f t="shared" si="37"/>
        <v>-92647.297632942675</v>
      </c>
      <c r="CV78" s="40">
        <v>857359.68</v>
      </c>
      <c r="CW78" s="40"/>
      <c r="CX78" s="40"/>
      <c r="CY78" s="40"/>
      <c r="CZ78" s="40"/>
      <c r="DA78" s="40"/>
      <c r="DB78" s="40"/>
      <c r="DC78" s="40"/>
      <c r="DD78" s="40"/>
      <c r="DE78" s="40">
        <f t="shared" si="38"/>
        <v>927037.88</v>
      </c>
      <c r="DF78" s="40">
        <v>69678.199999999953</v>
      </c>
      <c r="DG78" s="5"/>
      <c r="DH78" s="5"/>
    </row>
    <row r="79" spans="1:118" s="23" customFormat="1">
      <c r="A79" s="14" t="s">
        <v>61</v>
      </c>
      <c r="B79" s="15">
        <v>49037.700000000004</v>
      </c>
      <c r="C79" s="15" t="e">
        <f t="shared" ref="C79:AA79" si="40">SUM(C65:C78)</f>
        <v>#REF!</v>
      </c>
      <c r="D79" s="15">
        <f t="shared" si="40"/>
        <v>560815</v>
      </c>
      <c r="E79" s="15">
        <f t="shared" si="40"/>
        <v>0</v>
      </c>
      <c r="F79" s="15">
        <f t="shared" si="40"/>
        <v>15950</v>
      </c>
      <c r="G79" s="15">
        <f t="shared" si="40"/>
        <v>0</v>
      </c>
      <c r="H79" s="15">
        <v>576765</v>
      </c>
      <c r="I79" s="15">
        <f t="shared" si="40"/>
        <v>0</v>
      </c>
      <c r="J79" s="15">
        <f t="shared" si="40"/>
        <v>159404.08319999999</v>
      </c>
      <c r="K79" s="15">
        <f>SUM(K65:K78)</f>
        <v>1123.3344</v>
      </c>
      <c r="L79" s="15">
        <v>161650.75199999998</v>
      </c>
      <c r="M79" s="15">
        <v>1624200</v>
      </c>
      <c r="N79" s="16" t="e">
        <f>SUM(N65:N78)</f>
        <v>#REF!</v>
      </c>
      <c r="O79" s="15" t="e">
        <f>SUM(O65:O78)</f>
        <v>#REF!</v>
      </c>
      <c r="P79" s="15"/>
      <c r="Q79" s="15"/>
      <c r="R79" s="15">
        <f>SUM(R65:R78)</f>
        <v>5234453.9145067213</v>
      </c>
      <c r="S79" s="15"/>
      <c r="T79" s="15"/>
      <c r="U79" s="15"/>
      <c r="V79" s="15">
        <f>SUM(V65:V78)</f>
        <v>1054077.7004850467</v>
      </c>
      <c r="W79" s="6"/>
      <c r="X79" s="15" t="e">
        <f>SUM(X65:X78)</f>
        <v>#REF!</v>
      </c>
      <c r="Y79" s="16">
        <f>SUM(Y65:Y78)</f>
        <v>652200</v>
      </c>
      <c r="Z79" s="40">
        <f>SUM(Z65:Z78)</f>
        <v>9000</v>
      </c>
      <c r="AA79" s="15" t="e">
        <f t="shared" si="40"/>
        <v>#REF!</v>
      </c>
      <c r="AB79" s="16" t="e">
        <f>SUM(AB65:AB78)</f>
        <v>#REF!</v>
      </c>
      <c r="AC79" s="16" t="e">
        <f>SUM(AC65:AC78)</f>
        <v>#REF!</v>
      </c>
      <c r="AD79" s="16"/>
      <c r="AE79" s="16" t="e">
        <f>SUM(AE65:AE78)</f>
        <v>#REF!</v>
      </c>
      <c r="AF79" s="15">
        <f>SUM(AF65:AF78)</f>
        <v>940711.35126982769</v>
      </c>
      <c r="AG79" s="16"/>
      <c r="AH79" s="15">
        <v>222</v>
      </c>
      <c r="AI79" s="15">
        <v>8</v>
      </c>
      <c r="AJ79" s="15">
        <v>77700</v>
      </c>
      <c r="AK79" s="15">
        <v>122100</v>
      </c>
      <c r="AL79" s="15">
        <v>96</v>
      </c>
      <c r="AM79" s="15">
        <v>86400</v>
      </c>
      <c r="AN79" s="15">
        <v>4</v>
      </c>
      <c r="AO79" s="15">
        <v>564000</v>
      </c>
      <c r="AP79" s="15">
        <v>0</v>
      </c>
      <c r="AQ79" s="15">
        <v>0</v>
      </c>
      <c r="AR79" s="15">
        <v>0</v>
      </c>
      <c r="AS79" s="15">
        <v>0</v>
      </c>
      <c r="AT79" s="15">
        <v>0</v>
      </c>
      <c r="AU79" s="15">
        <v>0</v>
      </c>
      <c r="AV79" s="15">
        <v>0</v>
      </c>
      <c r="AW79" s="15">
        <v>0</v>
      </c>
      <c r="AX79" s="15">
        <v>0</v>
      </c>
      <c r="AY79" s="15">
        <v>0</v>
      </c>
      <c r="AZ79" s="15">
        <v>3</v>
      </c>
      <c r="BA79" s="15">
        <v>10500</v>
      </c>
      <c r="BB79" s="15">
        <v>0</v>
      </c>
      <c r="BC79" s="15">
        <v>0</v>
      </c>
      <c r="BD79" s="15">
        <v>1509498.0964799998</v>
      </c>
      <c r="BE79" s="15">
        <f t="shared" ref="BE79:BG79" si="41">SUM(BE65:BE78)</f>
        <v>0</v>
      </c>
      <c r="BF79" s="15">
        <f t="shared" si="41"/>
        <v>1132705.8</v>
      </c>
      <c r="BG79" s="15">
        <f t="shared" si="41"/>
        <v>0</v>
      </c>
      <c r="BH79" s="15">
        <v>1132705.8</v>
      </c>
      <c r="BI79" s="15" t="e">
        <f t="shared" ref="BI79:BN79" si="42">SUM(BI65:BI78)</f>
        <v>#REF!</v>
      </c>
      <c r="BJ79" s="15">
        <f t="shared" si="42"/>
        <v>144630.59</v>
      </c>
      <c r="BK79" s="15">
        <f t="shared" si="42"/>
        <v>64300</v>
      </c>
      <c r="BL79" s="15">
        <f t="shared" si="42"/>
        <v>0</v>
      </c>
      <c r="BM79" s="15"/>
      <c r="BN79" s="15">
        <f t="shared" si="42"/>
        <v>22000</v>
      </c>
      <c r="BO79" s="15">
        <f t="shared" ref="BO79" si="43">SUM(BO65:BO78)</f>
        <v>230930.59</v>
      </c>
      <c r="BP79" s="15" t="e">
        <f t="shared" ref="BP79:CN79" si="44">SUM(BP65:BP78)</f>
        <v>#REF!</v>
      </c>
      <c r="BQ79" s="15">
        <f t="shared" si="44"/>
        <v>47213.760000000009</v>
      </c>
      <c r="BR79" s="15" t="e">
        <f t="shared" si="44"/>
        <v>#REF!</v>
      </c>
      <c r="BS79" s="15" t="e">
        <f>SUM(BS65:BS78)</f>
        <v>#REF!</v>
      </c>
      <c r="BT79" s="15"/>
      <c r="BU79" s="15" t="e">
        <f>SUM(BU65:BU78)</f>
        <v>#REF!</v>
      </c>
      <c r="BV79" s="15">
        <v>779578.7970464665</v>
      </c>
      <c r="BW79" s="15">
        <f t="shared" si="44"/>
        <v>0</v>
      </c>
      <c r="BX79" s="15">
        <f t="shared" si="44"/>
        <v>22699.200000000001</v>
      </c>
      <c r="BY79" s="15">
        <f t="shared" si="44"/>
        <v>0</v>
      </c>
      <c r="BZ79" s="15">
        <f t="shared" si="44"/>
        <v>0</v>
      </c>
      <c r="CA79" s="15">
        <v>22699.200000000001</v>
      </c>
      <c r="CB79" s="15">
        <v>0</v>
      </c>
      <c r="CC79" s="15">
        <v>496487.32</v>
      </c>
      <c r="CD79" s="15">
        <f t="shared" si="44"/>
        <v>0</v>
      </c>
      <c r="CE79" s="15">
        <f t="shared" si="44"/>
        <v>0</v>
      </c>
      <c r="CF79" s="15">
        <f>SUM(CF65:CF78)</f>
        <v>0</v>
      </c>
      <c r="CG79" s="15">
        <f t="shared" si="44"/>
        <v>0</v>
      </c>
      <c r="CH79" s="15">
        <f t="shared" si="44"/>
        <v>76.97</v>
      </c>
      <c r="CI79" s="15">
        <f t="shared" si="44"/>
        <v>170910.58499999999</v>
      </c>
      <c r="CJ79" s="15">
        <f>SUM(CJ65:CJ78)</f>
        <v>113940.39</v>
      </c>
      <c r="CK79" s="15">
        <v>284927.94500000001</v>
      </c>
      <c r="CL79" s="15">
        <f t="shared" si="44"/>
        <v>0</v>
      </c>
      <c r="CM79" s="15">
        <f>SUM(CM65:CM78)</f>
        <v>0</v>
      </c>
      <c r="CN79" s="15">
        <f t="shared" si="44"/>
        <v>0</v>
      </c>
      <c r="CO79" s="16">
        <v>2181645.5668192799</v>
      </c>
      <c r="CP79" s="15">
        <f t="shared" ref="CP79:DF79" si="45">SUM(CP65:CP78)</f>
        <v>0</v>
      </c>
      <c r="CQ79" s="15" t="e">
        <f>SUM(CQ65:CQ78)</f>
        <v>#REF!</v>
      </c>
      <c r="CR79" s="15" t="e">
        <f>SUM(CR65:CR78)</f>
        <v>#REF!</v>
      </c>
      <c r="CS79" s="15">
        <v>14409285.691607343</v>
      </c>
      <c r="CT79" s="15">
        <f>SUM(CT65:CT78)</f>
        <v>11988782.16</v>
      </c>
      <c r="CU79" s="15">
        <f>SUM(CU65:CU78)</f>
        <v>-2420503.5316073429</v>
      </c>
      <c r="CV79" s="15">
        <f t="shared" si="45"/>
        <v>11394039</v>
      </c>
      <c r="CW79" s="15">
        <f t="shared" si="45"/>
        <v>594743.15999999992</v>
      </c>
      <c r="CX79" s="15">
        <f t="shared" si="45"/>
        <v>0</v>
      </c>
      <c r="CY79" s="15">
        <f t="shared" si="45"/>
        <v>0</v>
      </c>
      <c r="CZ79" s="15">
        <f t="shared" si="45"/>
        <v>0</v>
      </c>
      <c r="DA79" s="15">
        <f t="shared" si="45"/>
        <v>0</v>
      </c>
      <c r="DB79" s="15">
        <f t="shared" si="45"/>
        <v>0</v>
      </c>
      <c r="DC79" s="15">
        <f t="shared" si="45"/>
        <v>0</v>
      </c>
      <c r="DD79" s="15">
        <f t="shared" si="45"/>
        <v>0</v>
      </c>
      <c r="DE79" s="15">
        <f t="shared" si="45"/>
        <v>12789122.32</v>
      </c>
      <c r="DF79" s="15">
        <f t="shared" si="45"/>
        <v>800340.16000000015</v>
      </c>
    </row>
    <row r="80" spans="1:118" s="23" customFormat="1">
      <c r="A80" s="44"/>
      <c r="B80" s="29">
        <v>452836.20000000007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16"/>
      <c r="O80" s="16"/>
      <c r="P80" s="29"/>
      <c r="Q80" s="29"/>
      <c r="R80" s="29"/>
      <c r="S80" s="29"/>
      <c r="T80" s="29"/>
      <c r="U80" s="29"/>
      <c r="V80" s="29"/>
      <c r="W80" s="33"/>
      <c r="X80" s="29"/>
      <c r="Y80" s="16"/>
      <c r="Z80" s="40"/>
      <c r="AA80" s="29"/>
      <c r="AB80" s="6"/>
      <c r="AC80" s="6"/>
      <c r="AD80" s="33"/>
      <c r="AE80" s="16"/>
      <c r="AF80" s="16"/>
      <c r="AG80" s="17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16"/>
      <c r="BT80" s="29"/>
      <c r="BU80" s="16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16"/>
      <c r="CP80" s="29"/>
      <c r="CQ80" s="16"/>
      <c r="CR80" s="16"/>
      <c r="CS80" s="16"/>
      <c r="CT80" s="40"/>
      <c r="CU80" s="40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</row>
    <row r="81" spans="1:116" s="53" customFormat="1" ht="13.8">
      <c r="A81" s="59" t="s">
        <v>171</v>
      </c>
      <c r="B81" s="48">
        <v>791.4</v>
      </c>
      <c r="C81" s="61" t="e">
        <f>#REF!*B$81</f>
        <v>#REF!</v>
      </c>
      <c r="D81" s="6"/>
      <c r="E81" s="6"/>
      <c r="F81" s="6"/>
      <c r="G81" s="6"/>
      <c r="H81" s="6"/>
      <c r="I81" s="6"/>
      <c r="J81" s="6">
        <v>1096.1279999999999</v>
      </c>
      <c r="K81" s="6">
        <v>5108.28</v>
      </c>
      <c r="L81" s="6">
        <v>6204.4079999999994</v>
      </c>
      <c r="M81" s="6"/>
      <c r="N81" s="16" t="e">
        <f>B81*#REF!</f>
        <v>#REF!</v>
      </c>
      <c r="O81" s="6" t="e">
        <f>C81+L81+I81+M81+H81+N81</f>
        <v>#REF!</v>
      </c>
      <c r="P81" s="6">
        <v>10</v>
      </c>
      <c r="Q81" s="6" t="e">
        <f>O81*P81/100</f>
        <v>#REF!</v>
      </c>
      <c r="R81" s="6">
        <v>77576.143473829536</v>
      </c>
      <c r="S81" s="6">
        <v>2</v>
      </c>
      <c r="T81" s="6"/>
      <c r="U81" s="6"/>
      <c r="V81" s="6"/>
      <c r="W81" s="6">
        <v>0</v>
      </c>
      <c r="X81" s="6"/>
      <c r="Y81" s="16">
        <f t="shared" si="30"/>
        <v>0</v>
      </c>
      <c r="Z81" s="6">
        <v>0</v>
      </c>
      <c r="AA81" s="6"/>
      <c r="AB81" s="6" t="e">
        <f>B81*#REF!</f>
        <v>#REF!</v>
      </c>
      <c r="AC81" s="16">
        <f t="shared" si="25"/>
        <v>0</v>
      </c>
      <c r="AD81" s="6">
        <v>10</v>
      </c>
      <c r="AE81" s="16">
        <f t="shared" si="31"/>
        <v>0</v>
      </c>
      <c r="AF81" s="16">
        <v>0</v>
      </c>
      <c r="AG81" s="6">
        <v>0</v>
      </c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>
        <v>0</v>
      </c>
      <c r="AZ81" s="6"/>
      <c r="BA81" s="6"/>
      <c r="BB81" s="6"/>
      <c r="BC81" s="6"/>
      <c r="BD81" s="6">
        <v>34475.357266682404</v>
      </c>
      <c r="BE81" s="6"/>
      <c r="BF81" s="6">
        <v>19278.599999999999</v>
      </c>
      <c r="BG81" s="6"/>
      <c r="BH81" s="6">
        <v>19278.599999999999</v>
      </c>
      <c r="BI81" s="6" t="e">
        <f>B81*#REF!</f>
        <v>#REF!</v>
      </c>
      <c r="BJ81" s="6"/>
      <c r="BK81" s="6"/>
      <c r="BL81" s="6"/>
      <c r="BM81" s="6"/>
      <c r="BN81" s="6"/>
      <c r="BO81" s="6"/>
      <c r="BP81" s="6" t="e">
        <f>B81*#REF!</f>
        <v>#REF!</v>
      </c>
      <c r="BQ81" s="6">
        <v>555.12</v>
      </c>
      <c r="BR81" s="6"/>
      <c r="BS81" s="16" t="e">
        <f t="shared" si="27"/>
        <v>#REF!</v>
      </c>
      <c r="BT81" s="6">
        <v>10</v>
      </c>
      <c r="BU81" s="16" t="e">
        <f t="shared" si="32"/>
        <v>#REF!</v>
      </c>
      <c r="BV81" s="6">
        <v>20342.180021225857</v>
      </c>
      <c r="BW81" s="6"/>
      <c r="BX81" s="6"/>
      <c r="BY81" s="6"/>
      <c r="BZ81" s="6"/>
      <c r="CA81" s="6"/>
      <c r="CB81" s="6"/>
      <c r="CC81" s="6">
        <v>8642.0400000000009</v>
      </c>
      <c r="CD81" s="6"/>
      <c r="CE81" s="6"/>
      <c r="CF81" s="6"/>
      <c r="CG81" s="6"/>
      <c r="CH81" s="6"/>
      <c r="CI81" s="6">
        <f>CV81*1.5%</f>
        <v>6547.9769999999999</v>
      </c>
      <c r="CJ81" s="6">
        <f>CV81*1%</f>
        <v>4365.3180000000002</v>
      </c>
      <c r="CK81" s="6">
        <v>10913.295</v>
      </c>
      <c r="CL81" s="6"/>
      <c r="CM81" s="6"/>
      <c r="CN81" s="6"/>
      <c r="CO81" s="16">
        <v>35208.71292048318</v>
      </c>
      <c r="CP81" s="6"/>
      <c r="CQ81" s="16" t="e">
        <f>O81+#REF!+AC81+AK81+AM81+AO81+AQ81+AS81+AU81+BD81+BH81+BS81+BW81+CA81+CC81+CF81+CK81+CN81+CO81</f>
        <v>#REF!</v>
      </c>
      <c r="CR81" s="16" t="e">
        <f>Q81+U81+AE81+BU81</f>
        <v>#REF!</v>
      </c>
      <c r="CS81" s="16">
        <v>206436.32868222101</v>
      </c>
      <c r="CT81" s="40">
        <f t="shared" si="36"/>
        <v>436531.8</v>
      </c>
      <c r="CU81" s="40">
        <f t="shared" si="37"/>
        <v>230095.47131777898</v>
      </c>
      <c r="CV81" s="6">
        <v>436531.8</v>
      </c>
      <c r="CW81" s="6"/>
      <c r="CX81" s="33"/>
      <c r="CY81" s="33"/>
      <c r="CZ81" s="33"/>
      <c r="DA81" s="33"/>
      <c r="DB81" s="33"/>
      <c r="DC81" s="33"/>
      <c r="DD81" s="33"/>
      <c r="DE81" s="33"/>
      <c r="DF81" s="33"/>
    </row>
    <row r="82" spans="1:116" s="53" customFormat="1" ht="13.8">
      <c r="A82" s="59" t="s">
        <v>172</v>
      </c>
      <c r="B82" s="48">
        <v>790.9</v>
      </c>
      <c r="C82" s="61" t="e">
        <f>#REF!*B$82</f>
        <v>#REF!</v>
      </c>
      <c r="D82" s="6"/>
      <c r="E82" s="6"/>
      <c r="F82" s="6"/>
      <c r="G82" s="6"/>
      <c r="H82" s="6"/>
      <c r="I82" s="6"/>
      <c r="J82" s="6">
        <v>1096.1279999999999</v>
      </c>
      <c r="K82" s="6">
        <v>5108.28</v>
      </c>
      <c r="L82" s="6">
        <v>6204.4079999999994</v>
      </c>
      <c r="M82" s="6"/>
      <c r="N82" s="16" t="e">
        <f>B82*#REF!</f>
        <v>#REF!</v>
      </c>
      <c r="O82" s="6" t="e">
        <f t="shared" ref="O82:O89" si="46">C82+L82+I82+M82+H82+N82</f>
        <v>#REF!</v>
      </c>
      <c r="P82" s="6">
        <v>10</v>
      </c>
      <c r="Q82" s="6" t="e">
        <f t="shared" ref="Q82:Q89" si="47">O82*P82/100</f>
        <v>#REF!</v>
      </c>
      <c r="R82" s="6">
        <v>77531.443388743719</v>
      </c>
      <c r="S82" s="6">
        <v>2</v>
      </c>
      <c r="T82" s="6"/>
      <c r="U82" s="6"/>
      <c r="V82" s="6"/>
      <c r="W82" s="6">
        <v>0</v>
      </c>
      <c r="X82" s="6"/>
      <c r="Y82" s="16">
        <f t="shared" si="30"/>
        <v>0</v>
      </c>
      <c r="Z82" s="6">
        <v>0</v>
      </c>
      <c r="AA82" s="6"/>
      <c r="AB82" s="6" t="e">
        <f>B82*#REF!</f>
        <v>#REF!</v>
      </c>
      <c r="AC82" s="16">
        <f t="shared" si="25"/>
        <v>0</v>
      </c>
      <c r="AD82" s="6">
        <v>10</v>
      </c>
      <c r="AE82" s="16">
        <f t="shared" si="31"/>
        <v>0</v>
      </c>
      <c r="AF82" s="16">
        <v>0</v>
      </c>
      <c r="AG82" s="6">
        <v>0</v>
      </c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>
        <v>0</v>
      </c>
      <c r="AZ82" s="6"/>
      <c r="BA82" s="6"/>
      <c r="BB82" s="6"/>
      <c r="BC82" s="6"/>
      <c r="BD82" s="6">
        <v>34453.576019988774</v>
      </c>
      <c r="BE82" s="6"/>
      <c r="BF82" s="6">
        <v>19266.36</v>
      </c>
      <c r="BG82" s="6"/>
      <c r="BH82" s="6">
        <v>19266.36</v>
      </c>
      <c r="BI82" s="6" t="e">
        <f>B82*#REF!</f>
        <v>#REF!</v>
      </c>
      <c r="BJ82" s="6"/>
      <c r="BK82" s="6"/>
      <c r="BL82" s="6"/>
      <c r="BM82" s="6"/>
      <c r="BN82" s="6"/>
      <c r="BO82" s="6"/>
      <c r="BP82" s="6" t="e">
        <f>B82*#REF!</f>
        <v>#REF!</v>
      </c>
      <c r="BQ82" s="6">
        <v>3515.76</v>
      </c>
      <c r="BR82" s="6"/>
      <c r="BS82" s="16" t="e">
        <f t="shared" si="27"/>
        <v>#REF!</v>
      </c>
      <c r="BT82" s="6">
        <v>10</v>
      </c>
      <c r="BU82" s="16" t="e">
        <f t="shared" si="32"/>
        <v>#REF!</v>
      </c>
      <c r="BV82" s="6">
        <v>23586.417791745684</v>
      </c>
      <c r="BW82" s="6"/>
      <c r="BX82" s="6"/>
      <c r="BY82" s="6"/>
      <c r="BZ82" s="6"/>
      <c r="CA82" s="6"/>
      <c r="CB82" s="6"/>
      <c r="CC82" s="6">
        <v>8636.52</v>
      </c>
      <c r="CD82" s="6"/>
      <c r="CE82" s="6"/>
      <c r="CF82" s="6"/>
      <c r="CG82" s="6"/>
      <c r="CH82" s="6"/>
      <c r="CI82" s="6">
        <f t="shared" ref="CI82:CI89" si="48">CV82*1.5%</f>
        <v>4536.5598</v>
      </c>
      <c r="CJ82" s="6">
        <f t="shared" ref="CJ82:CJ89" si="49">CV82*1%</f>
        <v>3024.3732</v>
      </c>
      <c r="CK82" s="6">
        <v>7560.933</v>
      </c>
      <c r="CL82" s="6"/>
      <c r="CM82" s="6"/>
      <c r="CN82" s="6"/>
      <c r="CO82" s="16">
        <v>35186.468345729278</v>
      </c>
      <c r="CP82" s="6"/>
      <c r="CQ82" s="16" t="e">
        <f>O82+#REF!+AC82+AK82+AM82+AO82+AQ82+AS82+AU82+BD82+BH82+BS82+BW82+CA82+CC82+CF82+CK82+CN82+CO82</f>
        <v>#REF!</v>
      </c>
      <c r="CR82" s="16" t="e">
        <f>Q82+U82+AE82+BU82</f>
        <v>#REF!</v>
      </c>
      <c r="CS82" s="16">
        <v>206221.71854620744</v>
      </c>
      <c r="CT82" s="40">
        <f t="shared" si="36"/>
        <v>302437.32</v>
      </c>
      <c r="CU82" s="40">
        <f t="shared" si="37"/>
        <v>96215.601453792566</v>
      </c>
      <c r="CV82" s="6">
        <v>302437.32</v>
      </c>
      <c r="CW82" s="6"/>
      <c r="CX82" s="33"/>
      <c r="CY82" s="33"/>
      <c r="CZ82" s="33"/>
      <c r="DA82" s="33"/>
      <c r="DB82" s="33"/>
      <c r="DC82" s="33"/>
      <c r="DD82" s="33"/>
      <c r="DE82" s="33"/>
      <c r="DF82" s="33"/>
    </row>
    <row r="83" spans="1:116" s="53" customFormat="1" ht="13.8">
      <c r="A83" s="59" t="s">
        <v>173</v>
      </c>
      <c r="B83" s="48">
        <v>789.3</v>
      </c>
      <c r="C83" s="61" t="e">
        <f>#REF!*B$83</f>
        <v>#REF!</v>
      </c>
      <c r="D83" s="6"/>
      <c r="E83" s="6"/>
      <c r="F83" s="6"/>
      <c r="G83" s="6"/>
      <c r="H83" s="6"/>
      <c r="I83" s="6"/>
      <c r="J83" s="6">
        <v>1096.1279999999999</v>
      </c>
      <c r="K83" s="6">
        <v>5108.28</v>
      </c>
      <c r="L83" s="6">
        <v>6204.4079999999994</v>
      </c>
      <c r="M83" s="6"/>
      <c r="N83" s="16" t="e">
        <f>B83*#REF!</f>
        <v>#REF!</v>
      </c>
      <c r="O83" s="6" t="e">
        <f t="shared" si="46"/>
        <v>#REF!</v>
      </c>
      <c r="P83" s="6">
        <v>10</v>
      </c>
      <c r="Q83" s="6" t="e">
        <f t="shared" si="47"/>
        <v>#REF!</v>
      </c>
      <c r="R83" s="6">
        <v>77388.403116469097</v>
      </c>
      <c r="S83" s="6">
        <v>2</v>
      </c>
      <c r="T83" s="6"/>
      <c r="U83" s="6"/>
      <c r="V83" s="6"/>
      <c r="W83" s="6">
        <v>0</v>
      </c>
      <c r="X83" s="6" t="e">
        <f>B83*#REF!</f>
        <v>#REF!</v>
      </c>
      <c r="Y83" s="16">
        <f t="shared" si="30"/>
        <v>0</v>
      </c>
      <c r="Z83" s="6">
        <v>0</v>
      </c>
      <c r="AA83" s="6"/>
      <c r="AB83" s="6" t="e">
        <f>B83*#REF!</f>
        <v>#REF!</v>
      </c>
      <c r="AC83" s="16" t="e">
        <f t="shared" si="25"/>
        <v>#REF!</v>
      </c>
      <c r="AD83" s="6">
        <v>10</v>
      </c>
      <c r="AE83" s="16" t="e">
        <f t="shared" si="31"/>
        <v>#REF!</v>
      </c>
      <c r="AF83" s="16">
        <v>22165.919648291085</v>
      </c>
      <c r="AG83" s="6">
        <v>1</v>
      </c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>
        <v>150</v>
      </c>
      <c r="AY83" s="6">
        <v>210000</v>
      </c>
      <c r="AZ83" s="6"/>
      <c r="BA83" s="6"/>
      <c r="BB83" s="6"/>
      <c r="BC83" s="6"/>
      <c r="BD83" s="6">
        <v>34383.876030569147</v>
      </c>
      <c r="BE83" s="6"/>
      <c r="BF83" s="47">
        <v>19227.240000000002</v>
      </c>
      <c r="BG83" s="6"/>
      <c r="BH83" s="6">
        <v>19227.240000000002</v>
      </c>
      <c r="BI83" s="6" t="e">
        <f>B83*#REF!</f>
        <v>#REF!</v>
      </c>
      <c r="BJ83" s="6"/>
      <c r="BK83" s="6"/>
      <c r="BL83" s="6"/>
      <c r="BM83" s="6"/>
      <c r="BN83" s="6"/>
      <c r="BO83" s="6"/>
      <c r="BP83" s="6" t="e">
        <f>B83*#REF!</f>
        <v>#REF!</v>
      </c>
      <c r="BQ83" s="6">
        <v>2498.04</v>
      </c>
      <c r="BR83" s="6"/>
      <c r="BS83" s="16" t="e">
        <f t="shared" si="27"/>
        <v>#REF!</v>
      </c>
      <c r="BT83" s="6">
        <v>10</v>
      </c>
      <c r="BU83" s="16" t="e">
        <f t="shared" si="32"/>
        <v>#REF!</v>
      </c>
      <c r="BV83" s="6">
        <v>22427.033857409111</v>
      </c>
      <c r="BW83" s="6"/>
      <c r="BX83" s="6"/>
      <c r="BY83" s="6"/>
      <c r="BZ83" s="6"/>
      <c r="CA83" s="6"/>
      <c r="CB83" s="6"/>
      <c r="CC83" s="6">
        <v>8619.1200000000008</v>
      </c>
      <c r="CD83" s="6"/>
      <c r="CE83" s="6"/>
      <c r="CF83" s="6"/>
      <c r="CG83" s="6"/>
      <c r="CH83" s="6"/>
      <c r="CI83" s="6">
        <f t="shared" si="48"/>
        <v>4118.1857999999993</v>
      </c>
      <c r="CJ83" s="6">
        <f t="shared" si="49"/>
        <v>2745.4571999999998</v>
      </c>
      <c r="CK83" s="6">
        <v>6863.6429999999991</v>
      </c>
      <c r="CL83" s="6"/>
      <c r="CM83" s="6"/>
      <c r="CN83" s="6"/>
      <c r="CO83" s="16">
        <v>35115.28570651677</v>
      </c>
      <c r="CP83" s="6"/>
      <c r="CQ83" s="16" t="e">
        <f>O83+#REF!+AC83+AK83+AM83+AO83+AQ83+AS83+AU83+BD83+BH83+BS83+BW83+CA83+CC83+CF83+CK83+CN83+CO83</f>
        <v>#REF!</v>
      </c>
      <c r="CR83" s="16" t="e">
        <f>Q83+U83+AE83+BU83</f>
        <v>#REF!</v>
      </c>
      <c r="CS83" s="16">
        <v>226190.52135925522</v>
      </c>
      <c r="CT83" s="40">
        <f t="shared" si="36"/>
        <v>274545.71999999997</v>
      </c>
      <c r="CU83" s="40">
        <f t="shared" si="37"/>
        <v>48355.198640744755</v>
      </c>
      <c r="CV83" s="6">
        <v>274545.71999999997</v>
      </c>
      <c r="CW83" s="6"/>
      <c r="CX83" s="33"/>
      <c r="CY83" s="33"/>
      <c r="CZ83" s="33"/>
      <c r="DA83" s="33"/>
      <c r="DB83" s="33"/>
      <c r="DC83" s="33"/>
      <c r="DD83" s="33"/>
      <c r="DE83" s="33"/>
      <c r="DF83" s="33"/>
    </row>
    <row r="84" spans="1:116" s="53" customFormat="1" ht="13.8">
      <c r="A84" s="59" t="s">
        <v>174</v>
      </c>
      <c r="B84" s="50">
        <v>1407.6</v>
      </c>
      <c r="C84" s="61" t="e">
        <f>#REF!*B$84</f>
        <v>#REF!</v>
      </c>
      <c r="D84" s="6"/>
      <c r="E84" s="6"/>
      <c r="F84" s="6"/>
      <c r="G84" s="6"/>
      <c r="H84" s="6"/>
      <c r="I84" s="6"/>
      <c r="J84" s="6">
        <v>1718.2080000000001</v>
      </c>
      <c r="K84" s="6">
        <v>2505.9</v>
      </c>
      <c r="L84" s="6">
        <v>4224.1080000000002</v>
      </c>
      <c r="M84" s="6"/>
      <c r="N84" s="16" t="e">
        <f>B84*#REF!</f>
        <v>#REF!</v>
      </c>
      <c r="O84" s="6" t="e">
        <f t="shared" si="46"/>
        <v>#REF!</v>
      </c>
      <c r="P84" s="6">
        <v>10</v>
      </c>
      <c r="Q84" s="6" t="e">
        <f t="shared" si="47"/>
        <v>#REF!</v>
      </c>
      <c r="R84" s="6">
        <v>130486.19833358916</v>
      </c>
      <c r="S84" s="6">
        <v>2</v>
      </c>
      <c r="T84" s="6"/>
      <c r="U84" s="6"/>
      <c r="V84" s="6"/>
      <c r="W84" s="6">
        <v>0</v>
      </c>
      <c r="X84" s="6"/>
      <c r="Y84" s="16">
        <f t="shared" si="30"/>
        <v>0</v>
      </c>
      <c r="Z84" s="6">
        <v>0</v>
      </c>
      <c r="AA84" s="6"/>
      <c r="AB84" s="6" t="e">
        <f>B84*#REF!</f>
        <v>#REF!</v>
      </c>
      <c r="AC84" s="16">
        <f t="shared" si="25"/>
        <v>0</v>
      </c>
      <c r="AD84" s="6">
        <v>10</v>
      </c>
      <c r="AE84" s="16">
        <f t="shared" si="31"/>
        <v>0</v>
      </c>
      <c r="AF84" s="16">
        <v>0</v>
      </c>
      <c r="AG84" s="6">
        <v>0</v>
      </c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>
        <v>0</v>
      </c>
      <c r="AZ84" s="6"/>
      <c r="BA84" s="6"/>
      <c r="BB84" s="6"/>
      <c r="BC84" s="6"/>
      <c r="BD84" s="6">
        <v>61318.565691915777</v>
      </c>
      <c r="BE84" s="6"/>
      <c r="BF84" s="6">
        <v>34288.800000000003</v>
      </c>
      <c r="BG84" s="6"/>
      <c r="BH84" s="6">
        <v>34288.800000000003</v>
      </c>
      <c r="BI84" s="6" t="e">
        <f>B84*#REF!</f>
        <v>#REF!</v>
      </c>
      <c r="BJ84" s="6"/>
      <c r="BK84" s="6"/>
      <c r="BL84" s="6"/>
      <c r="BM84" s="6"/>
      <c r="BN84" s="6"/>
      <c r="BO84" s="6"/>
      <c r="BP84" s="6" t="e">
        <f>B84*#REF!</f>
        <v>#REF!</v>
      </c>
      <c r="BQ84" s="6">
        <v>2405.52</v>
      </c>
      <c r="BR84" s="6"/>
      <c r="BS84" s="16" t="e">
        <f t="shared" si="27"/>
        <v>#REF!</v>
      </c>
      <c r="BT84" s="6">
        <v>10</v>
      </c>
      <c r="BU84" s="16" t="e">
        <f t="shared" si="32"/>
        <v>#REF!</v>
      </c>
      <c r="BV84" s="6">
        <v>37741.001232597322</v>
      </c>
      <c r="BW84" s="6"/>
      <c r="BX84" s="6"/>
      <c r="BY84" s="6"/>
      <c r="BZ84" s="6"/>
      <c r="CA84" s="6"/>
      <c r="CB84" s="6"/>
      <c r="CC84" s="6">
        <v>15390</v>
      </c>
      <c r="CD84" s="6"/>
      <c r="CE84" s="6"/>
      <c r="CF84" s="6"/>
      <c r="CG84" s="6"/>
      <c r="CH84" s="6"/>
      <c r="CI84" s="6">
        <f t="shared" si="48"/>
        <v>4890.0023999999994</v>
      </c>
      <c r="CJ84" s="6">
        <f t="shared" si="49"/>
        <v>3260.0015999999996</v>
      </c>
      <c r="CK84" s="6">
        <v>8150.003999999999</v>
      </c>
      <c r="CL84" s="6"/>
      <c r="CM84" s="6"/>
      <c r="CN84" s="6"/>
      <c r="CO84" s="16">
        <v>62622.92684719753</v>
      </c>
      <c r="CP84" s="6"/>
      <c r="CQ84" s="16" t="e">
        <f>O84+#REF!+AC84+AK84+AM84+AO84+AQ84+AS84+AU84+BD84+BH84+BS84+BW84+CA84+CC84+CF84+CK84+CN84+CO84</f>
        <v>#REF!</v>
      </c>
      <c r="CR84" s="16" t="e">
        <f>Q84+U84+AE84+BU84</f>
        <v>#REF!</v>
      </c>
      <c r="CS84" s="16">
        <v>349997.49610529974</v>
      </c>
      <c r="CT84" s="40">
        <f t="shared" si="36"/>
        <v>326000.15999999997</v>
      </c>
      <c r="CU84" s="40">
        <f t="shared" si="37"/>
        <v>-23997.336105299764</v>
      </c>
      <c r="CV84" s="6">
        <v>326000.15999999997</v>
      </c>
      <c r="CW84" s="6"/>
      <c r="CX84" s="33"/>
      <c r="CY84" s="33"/>
      <c r="CZ84" s="33"/>
      <c r="DA84" s="33"/>
      <c r="DB84" s="33"/>
      <c r="DC84" s="33"/>
      <c r="DD84" s="33"/>
      <c r="DE84" s="33"/>
      <c r="DF84" s="33"/>
    </row>
    <row r="85" spans="1:116" s="53" customFormat="1" ht="13.8">
      <c r="A85" s="59" t="s">
        <v>175</v>
      </c>
      <c r="B85" s="48">
        <v>1409</v>
      </c>
      <c r="C85" s="61" t="e">
        <f>#REF!*B$85</f>
        <v>#REF!</v>
      </c>
      <c r="D85" s="6"/>
      <c r="E85" s="6"/>
      <c r="F85" s="6"/>
      <c r="G85" s="6"/>
      <c r="H85" s="6"/>
      <c r="I85" s="6"/>
      <c r="J85" s="6">
        <v>3148.9920000000002</v>
      </c>
      <c r="K85" s="6">
        <v>3255.8639999999996</v>
      </c>
      <c r="L85" s="6">
        <v>6404.8559999999998</v>
      </c>
      <c r="M85" s="6"/>
      <c r="N85" s="16" t="e">
        <f>B85*#REF!</f>
        <v>#REF!</v>
      </c>
      <c r="O85" s="6" t="e">
        <f t="shared" si="46"/>
        <v>#REF!</v>
      </c>
      <c r="P85" s="6">
        <v>10</v>
      </c>
      <c r="Q85" s="6" t="e">
        <f t="shared" si="47"/>
        <v>#REF!</v>
      </c>
      <c r="R85" s="6">
        <v>133010.18137182944</v>
      </c>
      <c r="S85" s="6">
        <v>2</v>
      </c>
      <c r="T85" s="6"/>
      <c r="U85" s="6"/>
      <c r="V85" s="6"/>
      <c r="W85" s="6">
        <v>0</v>
      </c>
      <c r="X85" s="6"/>
      <c r="Y85" s="16">
        <f t="shared" si="30"/>
        <v>0</v>
      </c>
      <c r="Z85" s="6">
        <v>0</v>
      </c>
      <c r="AA85" s="6"/>
      <c r="AB85" s="6" t="e">
        <f>B85*#REF!</f>
        <v>#REF!</v>
      </c>
      <c r="AC85" s="16">
        <f t="shared" si="25"/>
        <v>0</v>
      </c>
      <c r="AD85" s="6">
        <v>10</v>
      </c>
      <c r="AE85" s="16">
        <f t="shared" si="31"/>
        <v>0</v>
      </c>
      <c r="AF85" s="16">
        <v>0</v>
      </c>
      <c r="AG85" s="6">
        <v>0</v>
      </c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>
        <v>0</v>
      </c>
      <c r="AZ85" s="6"/>
      <c r="BA85" s="6"/>
      <c r="BB85" s="6"/>
      <c r="BC85" s="6"/>
      <c r="BD85" s="6">
        <v>61379.553182657961</v>
      </c>
      <c r="BE85" s="6"/>
      <c r="BF85" s="6">
        <v>34330.92</v>
      </c>
      <c r="BG85" s="6"/>
      <c r="BH85" s="6">
        <v>34330.92</v>
      </c>
      <c r="BI85" s="6" t="e">
        <f>B85*#REF!</f>
        <v>#REF!</v>
      </c>
      <c r="BJ85" s="6"/>
      <c r="BK85" s="6"/>
      <c r="BL85" s="6"/>
      <c r="BM85" s="6"/>
      <c r="BN85" s="6"/>
      <c r="BO85" s="6"/>
      <c r="BP85" s="6" t="e">
        <f>B85*#REF!</f>
        <v>#REF!</v>
      </c>
      <c r="BQ85" s="6">
        <v>555.12</v>
      </c>
      <c r="BR85" s="6"/>
      <c r="BS85" s="16" t="e">
        <f t="shared" si="27"/>
        <v>#REF!</v>
      </c>
      <c r="BT85" s="6">
        <v>10</v>
      </c>
      <c r="BU85" s="16" t="e">
        <f t="shared" si="32"/>
        <v>#REF!</v>
      </c>
      <c r="BV85" s="6">
        <v>35740.466675141819</v>
      </c>
      <c r="BW85" s="6"/>
      <c r="BX85" s="6"/>
      <c r="BY85" s="6"/>
      <c r="BZ85" s="6"/>
      <c r="CA85" s="6"/>
      <c r="CB85" s="6"/>
      <c r="CC85" s="6">
        <v>15390</v>
      </c>
      <c r="CD85" s="6"/>
      <c r="CE85" s="6"/>
      <c r="CF85" s="6"/>
      <c r="CG85" s="6"/>
      <c r="CH85" s="6"/>
      <c r="CI85" s="6">
        <f t="shared" si="48"/>
        <v>11465.234999999999</v>
      </c>
      <c r="CJ85" s="6">
        <f t="shared" si="49"/>
        <v>7643.49</v>
      </c>
      <c r="CK85" s="6">
        <v>19108.724999999999</v>
      </c>
      <c r="CL85" s="6"/>
      <c r="CM85" s="6"/>
      <c r="CN85" s="6"/>
      <c r="CO85" s="16">
        <v>62685.211656508473</v>
      </c>
      <c r="CP85" s="6"/>
      <c r="CQ85" s="16" t="e">
        <f>O85+#REF!+AC85+AK85+AM85+AO85+AQ85+AS85+AU85+BD85+BH85+BS85+BW85+CA85+CC85+CF85+CK85+CN85+CO85</f>
        <v>#REF!</v>
      </c>
      <c r="CR85" s="16" t="e">
        <f>Q85+U85+AE85+BU85</f>
        <v>#REF!</v>
      </c>
      <c r="CS85" s="16">
        <v>361645.05788613763</v>
      </c>
      <c r="CT85" s="40">
        <f t="shared" si="36"/>
        <v>764349</v>
      </c>
      <c r="CU85" s="40">
        <f t="shared" si="37"/>
        <v>402703.94211386237</v>
      </c>
      <c r="CV85" s="6">
        <v>764349</v>
      </c>
      <c r="CW85" s="6"/>
      <c r="CX85" s="33"/>
      <c r="CY85" s="33"/>
      <c r="CZ85" s="33"/>
      <c r="DA85" s="33"/>
      <c r="DB85" s="33"/>
      <c r="DC85" s="33"/>
      <c r="DD85" s="33"/>
      <c r="DE85" s="33"/>
      <c r="DF85" s="33"/>
    </row>
    <row r="86" spans="1:116" s="53" customFormat="1" ht="13.8">
      <c r="A86" s="59" t="s">
        <v>176</v>
      </c>
      <c r="B86" s="48">
        <v>2667.3</v>
      </c>
      <c r="C86" s="61" t="e">
        <f>#REF!*B$86</f>
        <v>#REF!</v>
      </c>
      <c r="D86" s="6"/>
      <c r="E86" s="6"/>
      <c r="F86" s="6"/>
      <c r="G86" s="6"/>
      <c r="H86" s="6"/>
      <c r="I86" s="6"/>
      <c r="J86" s="6">
        <v>10038.528</v>
      </c>
      <c r="K86" s="6">
        <v>10221.276</v>
      </c>
      <c r="L86" s="6">
        <v>20259.804</v>
      </c>
      <c r="M86" s="6"/>
      <c r="N86" s="16" t="e">
        <f>B86*#REF!</f>
        <v>#REF!</v>
      </c>
      <c r="O86" s="6" t="e">
        <f t="shared" si="46"/>
        <v>#REF!</v>
      </c>
      <c r="P86" s="6">
        <v>10</v>
      </c>
      <c r="Q86" s="6" t="e">
        <f t="shared" si="47"/>
        <v>#REF!</v>
      </c>
      <c r="R86" s="6">
        <v>260742.85829879393</v>
      </c>
      <c r="S86" s="6">
        <v>2</v>
      </c>
      <c r="T86" s="6"/>
      <c r="U86" s="6"/>
      <c r="V86" s="6"/>
      <c r="W86" s="6">
        <v>0</v>
      </c>
      <c r="X86" s="6" t="e">
        <f>B86*#REF!</f>
        <v>#REF!</v>
      </c>
      <c r="Y86" s="16">
        <f t="shared" si="30"/>
        <v>20000</v>
      </c>
      <c r="Z86" s="6">
        <v>0</v>
      </c>
      <c r="AA86" s="6"/>
      <c r="AB86" s="6" t="e">
        <f>B86*#REF!</f>
        <v>#REF!</v>
      </c>
      <c r="AC86" s="16" t="e">
        <f t="shared" si="25"/>
        <v>#REF!</v>
      </c>
      <c r="AD86" s="6">
        <v>10</v>
      </c>
      <c r="AE86" s="16" t="e">
        <f t="shared" si="31"/>
        <v>#REF!</v>
      </c>
      <c r="AF86" s="16">
        <v>96905.812083981771</v>
      </c>
      <c r="AG86" s="6">
        <v>2</v>
      </c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>
        <v>1</v>
      </c>
      <c r="AS86" s="6">
        <v>20000</v>
      </c>
      <c r="AT86" s="6"/>
      <c r="AU86" s="6"/>
      <c r="AV86" s="6"/>
      <c r="AW86" s="6"/>
      <c r="AX86" s="6"/>
      <c r="AY86" s="6">
        <v>0</v>
      </c>
      <c r="AZ86" s="6"/>
      <c r="BA86" s="6"/>
      <c r="BB86" s="6"/>
      <c r="BC86" s="6"/>
      <c r="BD86" s="6">
        <v>116194.23861185492</v>
      </c>
      <c r="BE86" s="6"/>
      <c r="BF86" s="6">
        <v>64997.760000000002</v>
      </c>
      <c r="BG86" s="6"/>
      <c r="BH86" s="6">
        <v>64997.760000000002</v>
      </c>
      <c r="BI86" s="6" t="e">
        <f>B86*#REF!</f>
        <v>#REF!</v>
      </c>
      <c r="BJ86" s="6"/>
      <c r="BK86" s="6"/>
      <c r="BL86" s="6"/>
      <c r="BM86" s="6"/>
      <c r="BN86" s="6"/>
      <c r="BO86" s="6"/>
      <c r="BP86" s="6" t="e">
        <f>B86*#REF!</f>
        <v>#REF!</v>
      </c>
      <c r="BQ86" s="6">
        <v>555.12</v>
      </c>
      <c r="BR86" s="6"/>
      <c r="BS86" s="16" t="e">
        <f t="shared" si="27"/>
        <v>#REF!</v>
      </c>
      <c r="BT86" s="6">
        <v>10</v>
      </c>
      <c r="BU86" s="16" t="e">
        <f t="shared" si="32"/>
        <v>#REF!</v>
      </c>
      <c r="BV86" s="6">
        <v>67112.979784957977</v>
      </c>
      <c r="BW86" s="6"/>
      <c r="BX86" s="6"/>
      <c r="BY86" s="6"/>
      <c r="BZ86" s="6"/>
      <c r="CA86" s="6"/>
      <c r="CB86" s="6"/>
      <c r="CC86" s="6">
        <v>29137.919999999998</v>
      </c>
      <c r="CD86" s="6"/>
      <c r="CE86" s="6"/>
      <c r="CF86" s="6"/>
      <c r="CG86" s="6"/>
      <c r="CH86" s="6"/>
      <c r="CI86" s="6">
        <f t="shared" si="48"/>
        <v>18214.8138</v>
      </c>
      <c r="CJ86" s="6">
        <f t="shared" si="49"/>
        <v>12143.209199999999</v>
      </c>
      <c r="CK86" s="6">
        <v>30358.023000000001</v>
      </c>
      <c r="CL86" s="6"/>
      <c r="CM86" s="6"/>
      <c r="CN86" s="6"/>
      <c r="CO86" s="16">
        <v>118665.90848218954</v>
      </c>
      <c r="CP86" s="6"/>
      <c r="CQ86" s="16" t="e">
        <f>O86+#REF!+AC86+AK86+AM86+AO86+AQ86+AS86+AU86+BD86+BH86+BS86+BW86+CA86+CC86+CF86+CK86+CN86+CO86</f>
        <v>#REF!</v>
      </c>
      <c r="CR86" s="16" t="e">
        <f>Q86+U86+AE86+BU86</f>
        <v>#REF!</v>
      </c>
      <c r="CS86" s="16">
        <v>804115.50026177824</v>
      </c>
      <c r="CT86" s="40">
        <f t="shared" si="36"/>
        <v>1214320.92</v>
      </c>
      <c r="CU86" s="40">
        <f t="shared" si="37"/>
        <v>410205.41973822168</v>
      </c>
      <c r="CV86" s="6">
        <v>1214320.92</v>
      </c>
      <c r="CW86" s="6"/>
      <c r="CX86" s="33"/>
      <c r="CY86" s="33"/>
      <c r="CZ86" s="33"/>
      <c r="DA86" s="33"/>
      <c r="DB86" s="33"/>
      <c r="DC86" s="33"/>
      <c r="DD86" s="33"/>
      <c r="DE86" s="33"/>
      <c r="DF86" s="33"/>
    </row>
    <row r="87" spans="1:116" s="53" customFormat="1" ht="13.8">
      <c r="A87" s="59" t="s">
        <v>177</v>
      </c>
      <c r="B87" s="48">
        <v>1420.5</v>
      </c>
      <c r="C87" s="61" t="e">
        <f>#REF!*B$87</f>
        <v>#REF!</v>
      </c>
      <c r="D87" s="6"/>
      <c r="E87" s="6"/>
      <c r="F87" s="6"/>
      <c r="G87" s="6"/>
      <c r="H87" s="6"/>
      <c r="I87" s="6"/>
      <c r="J87" s="6">
        <v>6858.1440000000011</v>
      </c>
      <c r="K87" s="6">
        <v>11286.54</v>
      </c>
      <c r="L87" s="6">
        <v>18144.684000000001</v>
      </c>
      <c r="M87" s="6"/>
      <c r="N87" s="16" t="e">
        <f>B87*#REF!</f>
        <v>#REF!</v>
      </c>
      <c r="O87" s="6" t="e">
        <f t="shared" si="46"/>
        <v>#REF!</v>
      </c>
      <c r="P87" s="6">
        <v>10</v>
      </c>
      <c r="Q87" s="6" t="e">
        <f t="shared" si="47"/>
        <v>#REF!</v>
      </c>
      <c r="R87" s="6">
        <v>146952.09412880318</v>
      </c>
      <c r="S87" s="6">
        <v>2</v>
      </c>
      <c r="T87" s="6"/>
      <c r="U87" s="6"/>
      <c r="V87" s="6"/>
      <c r="W87" s="6">
        <v>0</v>
      </c>
      <c r="X87" s="6" t="e">
        <f>B87*#REF!</f>
        <v>#REF!</v>
      </c>
      <c r="Y87" s="16">
        <f t="shared" si="30"/>
        <v>15000</v>
      </c>
      <c r="Z87" s="6">
        <v>0</v>
      </c>
      <c r="AA87" s="6"/>
      <c r="AB87" s="6" t="e">
        <f>B87*#REF!</f>
        <v>#REF!</v>
      </c>
      <c r="AC87" s="16" t="e">
        <f t="shared" si="25"/>
        <v>#REF!</v>
      </c>
      <c r="AD87" s="6">
        <v>10</v>
      </c>
      <c r="AE87" s="16" t="e">
        <f t="shared" si="31"/>
        <v>#REF!</v>
      </c>
      <c r="AF87" s="16">
        <v>56391.915444567952</v>
      </c>
      <c r="AG87" s="6">
        <v>2</v>
      </c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>
        <v>1</v>
      </c>
      <c r="AS87" s="6">
        <v>15000</v>
      </c>
      <c r="AT87" s="6"/>
      <c r="AU87" s="6"/>
      <c r="AV87" s="6"/>
      <c r="AW87" s="6"/>
      <c r="AX87" s="6">
        <v>30</v>
      </c>
      <c r="AY87" s="6">
        <v>42000</v>
      </c>
      <c r="AZ87" s="6"/>
      <c r="BA87" s="6"/>
      <c r="BB87" s="6"/>
      <c r="BC87" s="6"/>
      <c r="BD87" s="6">
        <v>61880.521856611515</v>
      </c>
      <c r="BE87" s="6"/>
      <c r="BF87" s="6">
        <v>34602.959999999999</v>
      </c>
      <c r="BG87" s="6"/>
      <c r="BH87" s="6">
        <v>34602.959999999999</v>
      </c>
      <c r="BI87" s="6" t="e">
        <f>B87*#REF!</f>
        <v>#REF!</v>
      </c>
      <c r="BJ87" s="6"/>
      <c r="BK87" s="6"/>
      <c r="BL87" s="6"/>
      <c r="BM87" s="6"/>
      <c r="BN87" s="6"/>
      <c r="BO87" s="6"/>
      <c r="BP87" s="6" t="e">
        <f>B87*#REF!</f>
        <v>#REF!</v>
      </c>
      <c r="BQ87" s="6">
        <v>1480.32</v>
      </c>
      <c r="BR87" s="6"/>
      <c r="BS87" s="16" t="e">
        <f t="shared" si="27"/>
        <v>#REF!</v>
      </c>
      <c r="BT87" s="6">
        <v>10</v>
      </c>
      <c r="BU87" s="16" t="e">
        <f t="shared" si="32"/>
        <v>#REF!</v>
      </c>
      <c r="BV87" s="6">
        <v>37044.909953185925</v>
      </c>
      <c r="BW87" s="6"/>
      <c r="BX87" s="6"/>
      <c r="BY87" s="6"/>
      <c r="BZ87" s="6"/>
      <c r="CA87" s="6"/>
      <c r="CB87" s="6"/>
      <c r="CC87" s="6">
        <v>15512.16</v>
      </c>
      <c r="CD87" s="6"/>
      <c r="CE87" s="6"/>
      <c r="CF87" s="6"/>
      <c r="CG87" s="6"/>
      <c r="CH87" s="6"/>
      <c r="CI87" s="6">
        <f t="shared" si="48"/>
        <v>8090.0297999999993</v>
      </c>
      <c r="CJ87" s="6">
        <f t="shared" si="49"/>
        <v>5393.3531999999996</v>
      </c>
      <c r="CK87" s="6">
        <v>13483.382999999998</v>
      </c>
      <c r="CL87" s="6"/>
      <c r="CM87" s="6"/>
      <c r="CN87" s="6"/>
      <c r="CO87" s="16">
        <v>63196.836875848319</v>
      </c>
      <c r="CP87" s="6"/>
      <c r="CQ87" s="16" t="e">
        <f>O87+#REF!+AC87+AK87+AM87+AO87+AQ87+AS87+AU87+BD87+BH87+BS87+BW87+CA87+CC87+CF87+CK87+CN87+CO87</f>
        <v>#REF!</v>
      </c>
      <c r="CR87" s="16" t="e">
        <f>Q87+U87+AE87+BU87</f>
        <v>#REF!</v>
      </c>
      <c r="CS87" s="16">
        <v>444064.78125901683</v>
      </c>
      <c r="CT87" s="40">
        <f t="shared" si="36"/>
        <v>686952.24</v>
      </c>
      <c r="CU87" s="40">
        <f t="shared" si="37"/>
        <v>242887.45874098316</v>
      </c>
      <c r="CV87" s="6">
        <v>539335.31999999995</v>
      </c>
      <c r="CW87" s="6">
        <v>147616.92000000001</v>
      </c>
      <c r="CX87" s="33"/>
      <c r="CY87" s="33"/>
      <c r="CZ87" s="33"/>
      <c r="DA87" s="33"/>
      <c r="DB87" s="33"/>
      <c r="DC87" s="33"/>
      <c r="DD87" s="33"/>
      <c r="DE87" s="33"/>
      <c r="DF87" s="33"/>
    </row>
    <row r="88" spans="1:116" s="53" customFormat="1" ht="13.8">
      <c r="A88" s="59" t="s">
        <v>178</v>
      </c>
      <c r="B88" s="48">
        <v>1510</v>
      </c>
      <c r="C88" s="61" t="e">
        <f>#REF!*B$88</f>
        <v>#REF!</v>
      </c>
      <c r="D88" s="6"/>
      <c r="E88" s="6"/>
      <c r="F88" s="6"/>
      <c r="G88" s="6"/>
      <c r="H88" s="6"/>
      <c r="I88" s="6"/>
      <c r="J88" s="6">
        <v>4941.7919999999995</v>
      </c>
      <c r="K88" s="6">
        <v>7488.3959999999997</v>
      </c>
      <c r="L88" s="6">
        <v>12430.187999999998</v>
      </c>
      <c r="M88" s="6"/>
      <c r="N88" s="16" t="e">
        <f>B88*#REF!</f>
        <v>#REF!</v>
      </c>
      <c r="O88" s="6" t="e">
        <f t="shared" si="46"/>
        <v>#REF!</v>
      </c>
      <c r="P88" s="6">
        <v>10</v>
      </c>
      <c r="Q88" s="6" t="e">
        <f t="shared" si="47"/>
        <v>#REF!</v>
      </c>
      <c r="R88" s="6">
        <v>148667.46375916427</v>
      </c>
      <c r="S88" s="6">
        <v>2</v>
      </c>
      <c r="T88" s="6"/>
      <c r="U88" s="6"/>
      <c r="V88" s="6"/>
      <c r="W88" s="6">
        <v>0</v>
      </c>
      <c r="X88" s="6" t="e">
        <f>B88*#REF!</f>
        <v>#REF!</v>
      </c>
      <c r="Y88" s="16">
        <f t="shared" si="30"/>
        <v>0</v>
      </c>
      <c r="Z88" s="6">
        <v>0</v>
      </c>
      <c r="AA88" s="6"/>
      <c r="AB88" s="6" t="e">
        <f>B88*#REF!</f>
        <v>#REF!</v>
      </c>
      <c r="AC88" s="16" t="e">
        <f t="shared" si="25"/>
        <v>#REF!</v>
      </c>
      <c r="AD88" s="6">
        <v>10</v>
      </c>
      <c r="AE88" s="16" t="e">
        <f t="shared" si="31"/>
        <v>#REF!</v>
      </c>
      <c r="AF88" s="16">
        <v>42405.344823159176</v>
      </c>
      <c r="AG88" s="6">
        <v>1</v>
      </c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>
        <v>10</v>
      </c>
      <c r="AY88" s="6">
        <v>14000</v>
      </c>
      <c r="AZ88" s="6"/>
      <c r="BA88" s="6"/>
      <c r="BB88" s="6"/>
      <c r="BC88" s="6"/>
      <c r="BD88" s="6">
        <v>65779.365014771829</v>
      </c>
      <c r="BE88" s="6"/>
      <c r="BF88" s="6">
        <v>36795.599999999999</v>
      </c>
      <c r="BG88" s="6"/>
      <c r="BH88" s="6">
        <v>36795.599999999999</v>
      </c>
      <c r="BI88" s="6" t="e">
        <f>B88*#REF!</f>
        <v>#REF!</v>
      </c>
      <c r="BJ88" s="6"/>
      <c r="BK88" s="6"/>
      <c r="BL88" s="6"/>
      <c r="BM88" s="6"/>
      <c r="BN88" s="6"/>
      <c r="BO88" s="6"/>
      <c r="BP88" s="6" t="e">
        <f>B88*#REF!</f>
        <v>#REF!</v>
      </c>
      <c r="BQ88" s="6">
        <v>3608.2799999999997</v>
      </c>
      <c r="BR88" s="6"/>
      <c r="BS88" s="16" t="e">
        <f t="shared" si="27"/>
        <v>#REF!</v>
      </c>
      <c r="BT88" s="6">
        <v>10</v>
      </c>
      <c r="BU88" s="16" t="e">
        <f t="shared" si="32"/>
        <v>#REF!</v>
      </c>
      <c r="BV88" s="6">
        <v>41617.121030137794</v>
      </c>
      <c r="BW88" s="6"/>
      <c r="BX88" s="6"/>
      <c r="BY88" s="6"/>
      <c r="BZ88" s="6"/>
      <c r="CA88" s="6"/>
      <c r="CB88" s="6"/>
      <c r="CC88" s="6">
        <v>16494.96</v>
      </c>
      <c r="CD88" s="6"/>
      <c r="CE88" s="6"/>
      <c r="CF88" s="6"/>
      <c r="CG88" s="6"/>
      <c r="CH88" s="6"/>
      <c r="CI88" s="6">
        <f t="shared" si="48"/>
        <v>6416.6094000000003</v>
      </c>
      <c r="CJ88" s="6">
        <f t="shared" si="49"/>
        <v>4277.7395999999999</v>
      </c>
      <c r="CK88" s="6">
        <v>10694.349</v>
      </c>
      <c r="CL88" s="6"/>
      <c r="CM88" s="6"/>
      <c r="CN88" s="6"/>
      <c r="CO88" s="16">
        <v>67178.615756797575</v>
      </c>
      <c r="CP88" s="6"/>
      <c r="CQ88" s="16" t="e">
        <f>O88+#REF!+AC88+AK88+AM88+AO88+AQ88+AS88+AU88+BD88+BH88+BS88+BW88+CA88+CC88+CF88+CK88+CN88+CO88</f>
        <v>#REF!</v>
      </c>
      <c r="CR88" s="16" t="e">
        <f>Q88+U88+AE88+BU88</f>
        <v>#REF!</v>
      </c>
      <c r="CS88" s="16">
        <v>429632.81938403059</v>
      </c>
      <c r="CT88" s="40">
        <f t="shared" si="36"/>
        <v>488487.48000000004</v>
      </c>
      <c r="CU88" s="40">
        <f t="shared" si="37"/>
        <v>58854.660615969449</v>
      </c>
      <c r="CV88" s="6">
        <v>427773.96</v>
      </c>
      <c r="CW88" s="6">
        <v>60713.52</v>
      </c>
      <c r="CX88" s="33"/>
      <c r="CY88" s="33"/>
      <c r="CZ88" s="33"/>
      <c r="DA88" s="33"/>
      <c r="DB88" s="33"/>
      <c r="DC88" s="33"/>
      <c r="DD88" s="33"/>
      <c r="DE88" s="33"/>
      <c r="DF88" s="33"/>
    </row>
    <row r="89" spans="1:116" s="53" customFormat="1" ht="13.8">
      <c r="A89" s="59" t="s">
        <v>179</v>
      </c>
      <c r="B89" s="49">
        <v>1500.9</v>
      </c>
      <c r="C89" s="61" t="e">
        <f>#REF!*B$89</f>
        <v>#REF!</v>
      </c>
      <c r="D89" s="6"/>
      <c r="E89" s="6"/>
      <c r="F89" s="6"/>
      <c r="G89" s="97">
        <f>G79/B78</f>
        <v>0</v>
      </c>
      <c r="H89" s="6"/>
      <c r="I89" s="6"/>
      <c r="J89" s="6">
        <v>4988.4479999999994</v>
      </c>
      <c r="K89" s="6">
        <v>12584.759999999998</v>
      </c>
      <c r="L89" s="6">
        <v>17573.207999999999</v>
      </c>
      <c r="M89" s="6"/>
      <c r="N89" s="16" t="e">
        <f>B89*#REF!</f>
        <v>#REF!</v>
      </c>
      <c r="O89" s="6" t="e">
        <f t="shared" si="46"/>
        <v>#REF!</v>
      </c>
      <c r="P89" s="6">
        <v>10</v>
      </c>
      <c r="Q89" s="6" t="e">
        <f t="shared" si="47"/>
        <v>#REF!</v>
      </c>
      <c r="R89" s="6">
        <v>153511.24421060242</v>
      </c>
      <c r="S89" s="6">
        <v>2</v>
      </c>
      <c r="T89" s="6"/>
      <c r="U89" s="6"/>
      <c r="V89" s="6"/>
      <c r="W89" s="6">
        <v>0</v>
      </c>
      <c r="X89" s="6"/>
      <c r="Y89" s="16">
        <f t="shared" si="30"/>
        <v>0</v>
      </c>
      <c r="Z89" s="6">
        <v>0</v>
      </c>
      <c r="AA89" s="6"/>
      <c r="AB89" s="6" t="e">
        <f>B89*#REF!</f>
        <v>#REF!</v>
      </c>
      <c r="AC89" s="16">
        <f t="shared" si="25"/>
        <v>0</v>
      </c>
      <c r="AD89" s="6">
        <v>10</v>
      </c>
      <c r="AE89" s="16">
        <f t="shared" si="31"/>
        <v>0</v>
      </c>
      <c r="AF89" s="16">
        <v>0</v>
      </c>
      <c r="AG89" s="6">
        <v>0</v>
      </c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>
        <v>0</v>
      </c>
      <c r="AZ89" s="6"/>
      <c r="BA89" s="6"/>
      <c r="BB89" s="6"/>
      <c r="BC89" s="6"/>
      <c r="BD89" s="6">
        <v>65382.946324947719</v>
      </c>
      <c r="BE89" s="6"/>
      <c r="BF89" s="6">
        <v>36566.519999999997</v>
      </c>
      <c r="BG89" s="6"/>
      <c r="BH89" s="6">
        <v>36566.519999999997</v>
      </c>
      <c r="BI89" s="6" t="e">
        <f>B89*#REF!</f>
        <v>#REF!</v>
      </c>
      <c r="BJ89" s="6"/>
      <c r="BK89" s="6"/>
      <c r="BL89" s="6"/>
      <c r="BM89" s="6"/>
      <c r="BN89" s="6"/>
      <c r="BO89" s="6"/>
      <c r="BP89" s="6" t="e">
        <f>B89*#REF!</f>
        <v>#REF!</v>
      </c>
      <c r="BQ89" s="6">
        <v>4533.4800000000005</v>
      </c>
      <c r="BR89" s="6"/>
      <c r="BS89" s="16" t="e">
        <f t="shared" si="27"/>
        <v>#REF!</v>
      </c>
      <c r="BT89" s="6">
        <v>10</v>
      </c>
      <c r="BU89" s="16" t="e">
        <f t="shared" si="32"/>
        <v>#REF!</v>
      </c>
      <c r="BV89" s="6">
        <v>42407.955653598554</v>
      </c>
      <c r="BW89" s="6"/>
      <c r="BX89" s="6"/>
      <c r="BY89" s="6"/>
      <c r="BZ89" s="6"/>
      <c r="CA89" s="6"/>
      <c r="CB89" s="6"/>
      <c r="CC89" s="6">
        <v>16391.52</v>
      </c>
      <c r="CD89" s="6"/>
      <c r="CE89" s="6"/>
      <c r="CF89" s="6"/>
      <c r="CG89" s="6"/>
      <c r="CH89" s="6"/>
      <c r="CI89" s="6">
        <f t="shared" si="48"/>
        <v>6106.4549999999999</v>
      </c>
      <c r="CJ89" s="6">
        <f t="shared" si="49"/>
        <v>4070.9700000000003</v>
      </c>
      <c r="CK89" s="6">
        <v>10177.424999999999</v>
      </c>
      <c r="CL89" s="6"/>
      <c r="CM89" s="6"/>
      <c r="CN89" s="6"/>
      <c r="CO89" s="16">
        <v>66773.76449627649</v>
      </c>
      <c r="CP89" s="6"/>
      <c r="CQ89" s="16" t="e">
        <f>O89+#REF!+AC89+AK89+AM89+AO89+AQ89+AS89+AU89+BD89+BH89+BS89+BW89+CA89+CC89+CF89+CK89+CN89+CO89</f>
        <v>#REF!</v>
      </c>
      <c r="CR89" s="16" t="e">
        <f>Q89+U89+AE89+BU89</f>
        <v>#REF!</v>
      </c>
      <c r="CS89" s="16">
        <v>391211.37568542518</v>
      </c>
      <c r="CT89" s="40">
        <f t="shared" si="36"/>
        <v>469327.92</v>
      </c>
      <c r="CU89" s="40">
        <f t="shared" si="37"/>
        <v>78116.5443145748</v>
      </c>
      <c r="CV89" s="6">
        <v>407097</v>
      </c>
      <c r="CW89" s="6">
        <v>62230.92</v>
      </c>
      <c r="CX89" s="33"/>
      <c r="CY89" s="33"/>
      <c r="CZ89" s="33"/>
      <c r="DA89" s="33"/>
      <c r="DB89" s="33"/>
      <c r="DC89" s="33"/>
      <c r="DD89" s="33"/>
      <c r="DE89" s="33"/>
      <c r="DF89" s="33"/>
      <c r="DG89" s="51"/>
      <c r="DH89" s="52"/>
      <c r="DJ89" s="54"/>
    </row>
    <row r="90" spans="1:116" s="23" customFormat="1" ht="13.8">
      <c r="A90" s="46" t="s">
        <v>61</v>
      </c>
      <c r="B90" s="55">
        <v>12286.9</v>
      </c>
      <c r="C90" s="55" t="e">
        <f>SUM(C81:C89)</f>
        <v>#REF!</v>
      </c>
      <c r="D90" s="15"/>
      <c r="E90" s="15"/>
      <c r="F90" s="15"/>
      <c r="G90" s="98"/>
      <c r="H90" s="15"/>
      <c r="I90" s="15"/>
      <c r="J90" s="15">
        <f>SUM(J81:J89)</f>
        <v>34982.495999999999</v>
      </c>
      <c r="K90" s="15">
        <f>SUM(K81:K89)</f>
        <v>62667.576000000001</v>
      </c>
      <c r="L90" s="15">
        <v>97650.072</v>
      </c>
      <c r="M90" s="15"/>
      <c r="N90" s="15" t="e">
        <f>SUM(N81:N89)</f>
        <v>#REF!</v>
      </c>
      <c r="O90" s="15" t="e">
        <f>SUM(O80:O89)</f>
        <v>#REF!</v>
      </c>
      <c r="P90" s="15"/>
      <c r="Q90" s="15"/>
      <c r="R90" s="15">
        <v>1205866.0300818249</v>
      </c>
      <c r="S90" s="15"/>
      <c r="T90" s="15"/>
      <c r="U90" s="15"/>
      <c r="V90" s="15"/>
      <c r="W90" s="15"/>
      <c r="X90" s="15" t="e">
        <f>SUM(X81:X89)</f>
        <v>#REF!</v>
      </c>
      <c r="Y90" s="15">
        <f>SUM(Y81:Y89)</f>
        <v>35000</v>
      </c>
      <c r="Z90" s="15">
        <f>SUM(Z81:Z89)</f>
        <v>0</v>
      </c>
      <c r="AA90" s="15"/>
      <c r="AB90" s="15" t="e">
        <f>SUM(AB81:AB89)</f>
        <v>#REF!</v>
      </c>
      <c r="AC90" s="15"/>
      <c r="AD90" s="15"/>
      <c r="AE90" s="15" t="e">
        <f>SUM(AE81:AE89)</f>
        <v>#REF!</v>
      </c>
      <c r="AF90" s="15">
        <v>217868.99199999997</v>
      </c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>
        <v>1</v>
      </c>
      <c r="AS90" s="15">
        <v>35000</v>
      </c>
      <c r="AT90" s="15"/>
      <c r="AU90" s="15"/>
      <c r="AV90" s="15"/>
      <c r="AW90" s="15"/>
      <c r="AX90" s="15"/>
      <c r="AY90" s="15">
        <v>266000</v>
      </c>
      <c r="AZ90" s="15"/>
      <c r="BA90" s="15"/>
      <c r="BB90" s="15"/>
      <c r="BC90" s="15"/>
      <c r="BD90" s="15">
        <v>535248</v>
      </c>
      <c r="BE90" s="15"/>
      <c r="BF90" s="15">
        <f>SUM(BF81:BF89)</f>
        <v>299354.76</v>
      </c>
      <c r="BG90" s="15"/>
      <c r="BH90" s="15">
        <v>299354.76</v>
      </c>
      <c r="BI90" s="15" t="e">
        <f>SUM(BI81:BI89)</f>
        <v>#REF!</v>
      </c>
      <c r="BJ90" s="15"/>
      <c r="BK90" s="15"/>
      <c r="BL90" s="15"/>
      <c r="BM90" s="15"/>
      <c r="BN90" s="15"/>
      <c r="BO90" s="15"/>
      <c r="BP90" s="15" t="e">
        <f>SUM(BP81:BP89)</f>
        <v>#REF!</v>
      </c>
      <c r="BQ90" s="15">
        <f>SUM(BQ81:BQ89)</f>
        <v>19706.760000000002</v>
      </c>
      <c r="BR90" s="15"/>
      <c r="BS90" s="15" t="e">
        <f>SUM(BS81:BS89)</f>
        <v>#REF!</v>
      </c>
      <c r="BT90" s="15"/>
      <c r="BU90" s="15" t="e">
        <f>SUM(BU81:BU89)</f>
        <v>#REF!</v>
      </c>
      <c r="BV90" s="15">
        <v>328020.06600000005</v>
      </c>
      <c r="BW90" s="15"/>
      <c r="BX90" s="15"/>
      <c r="BY90" s="15"/>
      <c r="BZ90" s="15"/>
      <c r="CA90" s="15"/>
      <c r="CB90" s="15"/>
      <c r="CC90" s="15">
        <v>134214.24</v>
      </c>
      <c r="CD90" s="15"/>
      <c r="CE90" s="15"/>
      <c r="CF90" s="15"/>
      <c r="CG90" s="15"/>
      <c r="CH90" s="15"/>
      <c r="CI90" s="15">
        <f>SUM(CI81:CI89)</f>
        <v>70385.867999999988</v>
      </c>
      <c r="CJ90" s="15">
        <f>SUM(CJ81:CJ89)</f>
        <v>46923.911999999997</v>
      </c>
      <c r="CK90" s="15">
        <v>117309.78</v>
      </c>
      <c r="CL90" s="15"/>
      <c r="CM90" s="15"/>
      <c r="CN90" s="15"/>
      <c r="CO90" s="15">
        <v>546633.73108754714</v>
      </c>
      <c r="CP90" s="15"/>
      <c r="CQ90" s="15" t="e">
        <f t="shared" ref="CQ90:CV90" si="50">SUM(CQ81:CQ89)</f>
        <v>#REF!</v>
      </c>
      <c r="CR90" s="15" t="e">
        <f t="shared" si="50"/>
        <v>#REF!</v>
      </c>
      <c r="CS90" s="15">
        <v>3419515.5991693716</v>
      </c>
      <c r="CT90" s="15">
        <f t="shared" si="50"/>
        <v>4962952.5600000005</v>
      </c>
      <c r="CU90" s="15">
        <f t="shared" si="50"/>
        <v>1543436.9608306279</v>
      </c>
      <c r="CV90" s="15">
        <f t="shared" si="50"/>
        <v>4692391.2</v>
      </c>
      <c r="CW90" s="15"/>
      <c r="CX90" s="29"/>
      <c r="CY90" s="29"/>
      <c r="CZ90" s="29"/>
      <c r="DA90" s="29"/>
      <c r="DB90" s="29"/>
      <c r="DC90" s="29"/>
      <c r="DD90" s="29"/>
      <c r="DE90" s="29"/>
      <c r="DF90" s="29"/>
      <c r="DG90" s="56"/>
      <c r="DH90" s="57"/>
      <c r="DJ90" s="58"/>
    </row>
    <row r="91" spans="1:116">
      <c r="A91" s="45"/>
      <c r="B91" s="17"/>
      <c r="C91" s="17"/>
      <c r="D91" s="17"/>
      <c r="E91" s="17"/>
      <c r="F91" s="17"/>
      <c r="G91" s="99"/>
      <c r="H91" s="17"/>
      <c r="I91" s="17"/>
      <c r="J91" s="17"/>
      <c r="K91" s="33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0"/>
      <c r="DH91" s="11"/>
      <c r="DJ91" s="9"/>
    </row>
    <row r="92" spans="1:116" s="24" customFormat="1">
      <c r="A92" s="25" t="s">
        <v>123</v>
      </c>
      <c r="B92" s="26">
        <v>452836.20000000007</v>
      </c>
      <c r="C92" s="26" t="e">
        <f>C63+C79+C90</f>
        <v>#REF!</v>
      </c>
      <c r="D92" s="26">
        <f t="shared" ref="D92:AC92" si="51">D63+D79</f>
        <v>1269510</v>
      </c>
      <c r="E92" s="26">
        <f t="shared" si="51"/>
        <v>0</v>
      </c>
      <c r="F92" s="26">
        <f t="shared" si="51"/>
        <v>204400</v>
      </c>
      <c r="G92" s="26">
        <f t="shared" si="51"/>
        <v>194400</v>
      </c>
      <c r="H92" s="26">
        <v>1668310</v>
      </c>
      <c r="I92" s="26">
        <f>I63+I79</f>
        <v>0</v>
      </c>
      <c r="J92" s="26">
        <f>J63+J79+J90</f>
        <v>1198404.6408000002</v>
      </c>
      <c r="K92" s="26">
        <f>K63+K79+K90</f>
        <v>107076.27264</v>
      </c>
      <c r="L92" s="26">
        <v>1348889.5684799997</v>
      </c>
      <c r="M92" s="26">
        <v>1624200</v>
      </c>
      <c r="N92" s="26" t="e">
        <f t="shared" si="51"/>
        <v>#REF!</v>
      </c>
      <c r="O92" s="26" t="e">
        <f>O63+O79+O90</f>
        <v>#REF!</v>
      </c>
      <c r="P92" s="26"/>
      <c r="Q92" s="26"/>
      <c r="R92" s="26">
        <f>R63+R79+R90</f>
        <v>20839498.5723367</v>
      </c>
      <c r="S92" s="26"/>
      <c r="T92" s="26"/>
      <c r="U92" s="26"/>
      <c r="V92" s="26">
        <f>V63+V79</f>
        <v>8714986.7800401933</v>
      </c>
      <c r="W92" s="26"/>
      <c r="X92" s="26" t="e">
        <f>X63+X79+X90</f>
        <v>#REF!</v>
      </c>
      <c r="Y92" s="26">
        <f t="shared" si="51"/>
        <v>4746250</v>
      </c>
      <c r="Z92" s="26">
        <f t="shared" si="51"/>
        <v>52200</v>
      </c>
      <c r="AA92" s="26" t="e">
        <f t="shared" si="51"/>
        <v>#REF!</v>
      </c>
      <c r="AB92" s="26" t="e">
        <f t="shared" si="51"/>
        <v>#REF!</v>
      </c>
      <c r="AC92" s="26" t="e">
        <f t="shared" si="51"/>
        <v>#REF!</v>
      </c>
      <c r="AD92" s="26"/>
      <c r="AE92" s="26"/>
      <c r="AF92" s="26">
        <f>AF63+AF79+AF90</f>
        <v>9210039.09316485</v>
      </c>
      <c r="AG92" s="26"/>
      <c r="AH92" s="26">
        <v>1417</v>
      </c>
      <c r="AI92" s="26">
        <v>8</v>
      </c>
      <c r="AJ92" s="26">
        <v>495950</v>
      </c>
      <c r="AK92" s="26">
        <v>779350</v>
      </c>
      <c r="AL92" s="26">
        <v>701</v>
      </c>
      <c r="AM92" s="26">
        <v>630900</v>
      </c>
      <c r="AN92" s="26">
        <v>26</v>
      </c>
      <c r="AO92" s="26">
        <v>3923000</v>
      </c>
      <c r="AP92" s="26">
        <v>2</v>
      </c>
      <c r="AQ92" s="26">
        <v>3600</v>
      </c>
      <c r="AR92" s="26">
        <v>7</v>
      </c>
      <c r="AS92" s="26">
        <v>24000</v>
      </c>
      <c r="AT92" s="26">
        <v>16</v>
      </c>
      <c r="AU92" s="26">
        <v>9600</v>
      </c>
      <c r="AV92" s="26">
        <v>38</v>
      </c>
      <c r="AW92" s="26">
        <v>159600</v>
      </c>
      <c r="AX92" s="26">
        <v>131</v>
      </c>
      <c r="AY92" s="26">
        <v>183400</v>
      </c>
      <c r="AZ92" s="26">
        <v>16</v>
      </c>
      <c r="BA92" s="26">
        <v>56000</v>
      </c>
      <c r="BB92" s="26">
        <v>20</v>
      </c>
      <c r="BC92" s="26">
        <v>120000</v>
      </c>
      <c r="BD92" s="26">
        <v>14474633.042880002</v>
      </c>
      <c r="BE92" s="26">
        <f t="shared" ref="BE92:BG92" si="52">BE63+BE79</f>
        <v>1806000</v>
      </c>
      <c r="BF92" s="26">
        <f t="shared" si="52"/>
        <v>10154820.119999999</v>
      </c>
      <c r="BG92" s="26">
        <f t="shared" si="52"/>
        <v>86362.08</v>
      </c>
      <c r="BH92" s="26">
        <v>11874458.040000001</v>
      </c>
      <c r="BI92" s="26" t="e">
        <f>BI63+BI79+BI90</f>
        <v>#REF!</v>
      </c>
      <c r="BJ92" s="26">
        <f t="shared" ref="BJ92:BN92" si="53">BJ63+BJ79</f>
        <v>1701142.38</v>
      </c>
      <c r="BK92" s="26">
        <f t="shared" si="53"/>
        <v>384400</v>
      </c>
      <c r="BL92" s="26">
        <f t="shared" si="53"/>
        <v>0</v>
      </c>
      <c r="BM92" s="26">
        <f t="shared" si="53"/>
        <v>0</v>
      </c>
      <c r="BN92" s="26">
        <f t="shared" si="53"/>
        <v>159500</v>
      </c>
      <c r="BO92" s="26">
        <f t="shared" ref="BO92:BZ92" si="54">BO63+BO79</f>
        <v>2245042.3799999994</v>
      </c>
      <c r="BP92" s="26" t="e">
        <f>BP63+BP79+BP90</f>
        <v>#REF!</v>
      </c>
      <c r="BQ92" s="26">
        <f>BQ63+BQ79+BQ90</f>
        <v>382157.64000000007</v>
      </c>
      <c r="BR92" s="26" t="e">
        <f t="shared" si="54"/>
        <v>#REF!</v>
      </c>
      <c r="BS92" s="26" t="e">
        <f t="shared" si="54"/>
        <v>#REF!</v>
      </c>
      <c r="BT92" s="26"/>
      <c r="BU92" s="26"/>
      <c r="BV92" s="26">
        <f>BV63+BV79+BV90</f>
        <v>9916944.6350136399</v>
      </c>
      <c r="BW92" s="26">
        <f t="shared" si="54"/>
        <v>0</v>
      </c>
      <c r="BX92" s="26">
        <f t="shared" si="54"/>
        <v>230747.68</v>
      </c>
      <c r="BY92" s="26">
        <f t="shared" si="54"/>
        <v>0</v>
      </c>
      <c r="BZ92" s="26">
        <f t="shared" si="54"/>
        <v>0</v>
      </c>
      <c r="CA92" s="26">
        <v>230747.68</v>
      </c>
      <c r="CB92" s="26">
        <v>11473796.4</v>
      </c>
      <c r="CC92" s="26">
        <v>2176274.04</v>
      </c>
      <c r="CD92" s="26">
        <f t="shared" ref="CD92:CN92" si="55">CD63+CD79</f>
        <v>0</v>
      </c>
      <c r="CE92" s="26">
        <f>CE63+CE79</f>
        <v>0</v>
      </c>
      <c r="CF92" s="26">
        <f>CF63+CF79</f>
        <v>0</v>
      </c>
      <c r="CG92" s="26">
        <f t="shared" si="55"/>
        <v>0</v>
      </c>
      <c r="CH92" s="26">
        <f t="shared" si="55"/>
        <v>576.84</v>
      </c>
      <c r="CI92" s="26">
        <f t="shared" si="55"/>
        <v>1770032.8817999996</v>
      </c>
      <c r="CJ92" s="26">
        <f>CJ63+CJ79</f>
        <v>1180021.9211999997</v>
      </c>
      <c r="CK92" s="26">
        <v>2950631.6429999992</v>
      </c>
      <c r="CL92" s="26">
        <f t="shared" si="55"/>
        <v>0</v>
      </c>
      <c r="CM92" s="26">
        <f t="shared" si="55"/>
        <v>0</v>
      </c>
      <c r="CN92" s="26">
        <f t="shared" si="55"/>
        <v>0</v>
      </c>
      <c r="CO92" s="26">
        <v>20184112.669999998</v>
      </c>
      <c r="CP92" s="26">
        <f t="shared" ref="CP92:DF92" si="56">CP63+CP79</f>
        <v>0</v>
      </c>
      <c r="CQ92" s="26" t="e">
        <f t="shared" si="56"/>
        <v>#REF!</v>
      </c>
      <c r="CR92" s="26" t="e">
        <f t="shared" si="56"/>
        <v>#REF!</v>
      </c>
      <c r="CS92" s="26">
        <v>114995355.26835357</v>
      </c>
      <c r="CT92" s="26">
        <f t="shared" si="56"/>
        <v>120888475.10000001</v>
      </c>
      <c r="CU92" s="26">
        <f t="shared" si="56"/>
        <v>5893119.831646448</v>
      </c>
      <c r="CV92" s="26">
        <f>CV63+CV79+CV90</f>
        <v>122694583.32000004</v>
      </c>
      <c r="CW92" s="26">
        <f t="shared" si="56"/>
        <v>2886282.9800000004</v>
      </c>
      <c r="CX92" s="26">
        <f t="shared" si="56"/>
        <v>0</v>
      </c>
      <c r="CY92" s="26">
        <f t="shared" si="56"/>
        <v>0</v>
      </c>
      <c r="CZ92" s="26">
        <f t="shared" si="56"/>
        <v>0</v>
      </c>
      <c r="DA92" s="26">
        <f t="shared" si="56"/>
        <v>0</v>
      </c>
      <c r="DB92" s="26">
        <f t="shared" si="56"/>
        <v>0</v>
      </c>
      <c r="DC92" s="26">
        <f t="shared" si="56"/>
        <v>0</v>
      </c>
      <c r="DD92" s="26">
        <f t="shared" si="56"/>
        <v>0</v>
      </c>
      <c r="DE92" s="26">
        <f t="shared" si="56"/>
        <v>139370529.29999998</v>
      </c>
      <c r="DF92" s="26">
        <f t="shared" si="56"/>
        <v>18482054.199999996</v>
      </c>
    </row>
    <row r="93" spans="1:116" s="7" customFormat="1">
      <c r="A93" s="5"/>
      <c r="B93" s="20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100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13"/>
      <c r="CJ93" s="13"/>
      <c r="CK93" s="13"/>
      <c r="CL93" s="13"/>
      <c r="CM93" s="13"/>
      <c r="CN93" s="13"/>
      <c r="CO93" s="20"/>
      <c r="CP93" s="8"/>
      <c r="CQ93" s="13"/>
      <c r="CR93" s="13"/>
      <c r="CS93" s="13"/>
      <c r="CT93" s="33"/>
      <c r="CU93" s="33"/>
      <c r="CV93" s="33">
        <f>98073719.77-123750</f>
        <v>97949969.769999996</v>
      </c>
      <c r="CW93" s="33"/>
      <c r="CX93" s="33"/>
      <c r="CY93" s="33"/>
      <c r="CZ93" s="33"/>
      <c r="DA93" s="33"/>
      <c r="DB93" s="33"/>
      <c r="DC93" s="33">
        <v>97963734.170000002</v>
      </c>
      <c r="DD93" s="33"/>
      <c r="DE93" s="33"/>
      <c r="DF93" s="33"/>
    </row>
    <row r="94" spans="1:116"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0"/>
      <c r="DH94" s="11"/>
      <c r="DJ94" s="9"/>
    </row>
    <row r="95" spans="1:116">
      <c r="CQ95" s="19">
        <v>59095738.520000003</v>
      </c>
      <c r="CR95" s="19"/>
      <c r="CS95" s="19"/>
      <c r="DJ95" s="12"/>
      <c r="DK95" s="12"/>
      <c r="DL95" s="12"/>
    </row>
    <row r="97" spans="95:109">
      <c r="DB97" s="21"/>
      <c r="DC97" s="21"/>
      <c r="DD97" s="21"/>
      <c r="DE97" s="21"/>
    </row>
    <row r="98" spans="95:109">
      <c r="CQ98" s="22">
        <f>CQ95-CQ94</f>
        <v>59095738.520000003</v>
      </c>
      <c r="CR98" s="22"/>
      <c r="CS98" s="22"/>
    </row>
  </sheetData>
  <mergeCells count="33">
    <mergeCell ref="CA1:CA2"/>
    <mergeCell ref="CS1:CS2"/>
    <mergeCell ref="BH1:BH2"/>
    <mergeCell ref="CO1:CO2"/>
    <mergeCell ref="CK1:CK2"/>
    <mergeCell ref="R1:R2"/>
    <mergeCell ref="V1:V2"/>
    <mergeCell ref="CC1:CC2"/>
    <mergeCell ref="AZ1:BA1"/>
    <mergeCell ref="BB1:BC1"/>
    <mergeCell ref="AX1:AY1"/>
    <mergeCell ref="CB1:CB2"/>
    <mergeCell ref="AF1:AF2"/>
    <mergeCell ref="BV1:BV2"/>
    <mergeCell ref="AN1:AO1"/>
    <mergeCell ref="AV1:AW1"/>
    <mergeCell ref="AT1:AU1"/>
    <mergeCell ref="AR1:AS1"/>
    <mergeCell ref="AP1:AQ1"/>
    <mergeCell ref="DF1:DF2"/>
    <mergeCell ref="DA1:DA2"/>
    <mergeCell ref="DE1:DE2"/>
    <mergeCell ref="CT1:CW1"/>
    <mergeCell ref="CX1:CZ1"/>
    <mergeCell ref="DB1:DD1"/>
    <mergeCell ref="A1:A2"/>
    <mergeCell ref="B1:B2"/>
    <mergeCell ref="M1:M2"/>
    <mergeCell ref="H1:H2"/>
    <mergeCell ref="L1:L2"/>
    <mergeCell ref="BD1:BD2"/>
    <mergeCell ref="AH1:AK1"/>
    <mergeCell ref="AL1:AM1"/>
  </mergeCells>
  <phoneticPr fontId="2" type="noConversion"/>
  <pageMargins left="0.19685039370078741" right="0.19685039370078741" top="0.31496062992125984" bottom="0.19685039370078741" header="0.15748031496062992" footer="0.15748031496062992"/>
  <pageSetup paperSize="9" scale="8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вариант 2</vt:lpstr>
      <vt:lpstr>'вариант 2'!Область_печати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Пользователь</cp:lastModifiedBy>
  <cp:lastPrinted>2023-02-08T06:03:58Z</cp:lastPrinted>
  <dcterms:created xsi:type="dcterms:W3CDTF">2009-11-10T06:40:39Z</dcterms:created>
  <dcterms:modified xsi:type="dcterms:W3CDTF">2025-04-15T07:04:35Z</dcterms:modified>
</cp:coreProperties>
</file>