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12" windowWidth="14916" windowHeight="6600" tabRatio="716"/>
  </bookViews>
  <sheets>
    <sheet name="2020" sheetId="4" r:id="rId1"/>
    <sheet name="Привокзальный район" sheetId="6" r:id="rId2"/>
  </sheets>
  <definedNames>
    <definedName name="_xlnm.Print_Area" localSheetId="0">'2020'!$A$1:$AL$63</definedName>
  </definedNames>
  <calcPr calcId="125725"/>
</workbook>
</file>

<file path=xl/calcChain.xml><?xml version="1.0" encoding="utf-8"?>
<calcChain xmlns="http://schemas.openxmlformats.org/spreadsheetml/2006/main">
  <c r="Z9" i="4"/>
  <c r="AB6" i="6"/>
  <c r="T17" l="1"/>
  <c r="Z3" i="4" l="1"/>
  <c r="F17" i="6" l="1"/>
  <c r="G17"/>
  <c r="H17"/>
  <c r="I17"/>
  <c r="J17"/>
  <c r="K17"/>
  <c r="L17"/>
  <c r="X17"/>
  <c r="Y17"/>
  <c r="Z17"/>
  <c r="AA17"/>
  <c r="AD17"/>
  <c r="U17"/>
  <c r="AB5" l="1"/>
  <c r="AB8"/>
  <c r="AB11"/>
  <c r="AB4"/>
  <c r="AB9"/>
  <c r="AH63" i="4"/>
  <c r="AI63"/>
  <c r="I63" l="1"/>
  <c r="K63"/>
  <c r="L63"/>
  <c r="M63"/>
  <c r="N63"/>
  <c r="O63"/>
  <c r="P63"/>
  <c r="Q63"/>
  <c r="R63"/>
  <c r="H41"/>
  <c r="H53"/>
  <c r="F20"/>
  <c r="H18"/>
  <c r="G17"/>
  <c r="G63" s="1"/>
  <c r="F17"/>
  <c r="H16"/>
  <c r="H14"/>
  <c r="F13"/>
  <c r="H7"/>
  <c r="J62"/>
  <c r="J63" s="1"/>
  <c r="H63" l="1"/>
  <c r="F63"/>
  <c r="S63" l="1"/>
  <c r="AE36"/>
  <c r="AE48"/>
  <c r="V63"/>
  <c r="X63"/>
  <c r="Y63"/>
  <c r="AA63"/>
  <c r="AB63"/>
  <c r="AC63"/>
  <c r="T63" l="1"/>
  <c r="W63"/>
  <c r="AE63"/>
  <c r="Z52" l="1"/>
  <c r="Z53"/>
  <c r="Z54"/>
  <c r="Z55"/>
  <c r="Z56"/>
  <c r="Z57"/>
  <c r="Z58"/>
  <c r="Z59"/>
  <c r="Z60"/>
  <c r="Z61"/>
  <c r="Z62"/>
  <c r="Z4"/>
  <c r="Z5"/>
  <c r="Z6"/>
  <c r="Z7"/>
  <c r="Z8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63" l="1"/>
  <c r="S17" i="6" l="1"/>
  <c r="Q17"/>
  <c r="R17"/>
  <c r="E17" l="1"/>
  <c r="M17"/>
  <c r="N17"/>
  <c r="O17"/>
  <c r="V17"/>
  <c r="D17"/>
  <c r="AB17"/>
  <c r="P17"/>
  <c r="W17"/>
  <c r="AC17" l="1"/>
  <c r="C17" l="1"/>
  <c r="B17" l="1"/>
  <c r="AG63" i="4" l="1"/>
  <c r="B63" l="1"/>
  <c r="AJ63" l="1"/>
  <c r="AK63" l="1"/>
  <c r="AD63" l="1"/>
  <c r="AF63"/>
  <c r="U63" l="1"/>
  <c r="D63"/>
  <c r="C63"/>
  <c r="E63" l="1"/>
</calcChain>
</file>

<file path=xl/sharedStrings.xml><?xml version="1.0" encoding="utf-8"?>
<sst xmlns="http://schemas.openxmlformats.org/spreadsheetml/2006/main" count="160" uniqueCount="127">
  <si>
    <t>Дом</t>
  </si>
  <si>
    <t>Мира,д.48/1</t>
  </si>
  <si>
    <t>мира,д.17а</t>
  </si>
  <si>
    <t>мира,д.17д</t>
  </si>
  <si>
    <t>мира,д.38/1</t>
  </si>
  <si>
    <t>мира,д.40</t>
  </si>
  <si>
    <t>мира,д.42</t>
  </si>
  <si>
    <t>мира,д.44</t>
  </si>
  <si>
    <t>мира,д.44а</t>
  </si>
  <si>
    <t>мира,д.44б</t>
  </si>
  <si>
    <t>мира,д.48а</t>
  </si>
  <si>
    <t>мира,д.50</t>
  </si>
  <si>
    <t>мира,д.52</t>
  </si>
  <si>
    <t>мира,д.54</t>
  </si>
  <si>
    <t>мира,д.56</t>
  </si>
  <si>
    <t>мира,д.52а</t>
  </si>
  <si>
    <t>мира,д.54а</t>
  </si>
  <si>
    <t>мира,д.54б</t>
  </si>
  <si>
    <t>мира,д.54в</t>
  </si>
  <si>
    <t>Орджоникидзе,д.2</t>
  </si>
  <si>
    <t>Орджоникидзе,д.2 кор.2</t>
  </si>
  <si>
    <t>Орджоникидзе,д3</t>
  </si>
  <si>
    <t>Орджоникидзе,д4</t>
  </si>
  <si>
    <t>Орджоникидзе,д5</t>
  </si>
  <si>
    <t>Орджоникидзе,д3а</t>
  </si>
  <si>
    <t>Орджоникидзе,д3б</t>
  </si>
  <si>
    <t>Орджоникидзе,д3в</t>
  </si>
  <si>
    <t>Орджоникидзе,д3г</t>
  </si>
  <si>
    <t>Орджоникидзе,д5а</t>
  </si>
  <si>
    <t>Орджоникидзе,д5б</t>
  </si>
  <si>
    <t>Орджоникидзе,д5в</t>
  </si>
  <si>
    <t>Орджоникидзе,д5д</t>
  </si>
  <si>
    <t>Орджоникидзе,д6/33</t>
  </si>
  <si>
    <t>Орджоникидзе,д7а</t>
  </si>
  <si>
    <t>ул.Молодежная,д.2</t>
  </si>
  <si>
    <t>ул.Молодежная,д.4</t>
  </si>
  <si>
    <t>ул.Молодежная,д.6</t>
  </si>
  <si>
    <t>ул.Молодежная,д.8</t>
  </si>
  <si>
    <t>ул.Молодежная,д.8а</t>
  </si>
  <si>
    <t>ул.Молодежная,д.8б</t>
  </si>
  <si>
    <t>ул.Молодежная,д.10</t>
  </si>
  <si>
    <t>ул.Молодежная,д.12</t>
  </si>
  <si>
    <t>ул.Есенина,д.3</t>
  </si>
  <si>
    <t>ул.Есенина,д.4</t>
  </si>
  <si>
    <t>ул.Есенина,д.5</t>
  </si>
  <si>
    <t>ул.Есенина,д.7</t>
  </si>
  <si>
    <t>ул.Есенина,д.5а</t>
  </si>
  <si>
    <t>ул.Есенина,д.7а</t>
  </si>
  <si>
    <t>ул.Есенина,д.7б</t>
  </si>
  <si>
    <t>ул.Дружбы,д.29/7</t>
  </si>
  <si>
    <t>ул.Дружбы,д.29а</t>
  </si>
  <si>
    <t>ул.Дружбы,д.31</t>
  </si>
  <si>
    <t>ул.Дружбы,д.31а</t>
  </si>
  <si>
    <t>ул.Трудовой проезд,д.1</t>
  </si>
  <si>
    <t>ул.Трудовой проезд,д.3</t>
  </si>
  <si>
    <t>ул.Трудовой проезд,д.5</t>
  </si>
  <si>
    <t>ул.Трудовой проезд,д.7</t>
  </si>
  <si>
    <t>ул.Трудовой проезд,д.11</t>
  </si>
  <si>
    <t>Мира,д.17г</t>
  </si>
  <si>
    <t>Орджоникидзе,д5г</t>
  </si>
  <si>
    <t>ИТОГО</t>
  </si>
  <si>
    <t xml:space="preserve">кв. м </t>
  </si>
  <si>
    <t>Аварийно-сервисное обслуживание</t>
  </si>
  <si>
    <t>Уборка придомовой территории</t>
  </si>
  <si>
    <t>Ремонт швов</t>
  </si>
  <si>
    <t>Ремонт подъездов</t>
  </si>
  <si>
    <t>Ремонт ступеней</t>
  </si>
  <si>
    <t>Установка подвальных дверей</t>
  </si>
  <si>
    <t>Обслуживние лифта</t>
  </si>
  <si>
    <t>Расходы на управление</t>
  </si>
  <si>
    <t>сумма</t>
  </si>
  <si>
    <t>кв.м</t>
  </si>
  <si>
    <t>Сумма (работа)</t>
  </si>
  <si>
    <t>Сумма</t>
  </si>
  <si>
    <t>шт</t>
  </si>
  <si>
    <t>ул.Есенина,д.7в</t>
  </si>
  <si>
    <t>Уборка лестничных клеток и мусоропроводов</t>
  </si>
  <si>
    <t>Опиловка деревьев</t>
  </si>
  <si>
    <t>Услуги Расчетного центра</t>
  </si>
  <si>
    <t>Перерасчет (стр30 форма 2.8)</t>
  </si>
  <si>
    <t>Получено целевых взносов (стр 13 форма 2.8)</t>
  </si>
  <si>
    <t>Работы по содержания и ремонту ВДО, вход.в общее имущество дома</t>
  </si>
  <si>
    <t>Работы по содержанию земельного участка</t>
  </si>
  <si>
    <t>Ресурсы по МКД(электроэнергия)</t>
  </si>
  <si>
    <t>Работы по ремонту конструктивных элементов зданий</t>
  </si>
  <si>
    <t>Техобслуживание ОДПУ</t>
  </si>
  <si>
    <t>Ремонт кровли</t>
  </si>
  <si>
    <t>Ресурсы по МКД(х/в вода)</t>
  </si>
  <si>
    <t>Комсомольская д.2</t>
  </si>
  <si>
    <t>Комсомольская д.2а</t>
  </si>
  <si>
    <t>Комсомольская д.4</t>
  </si>
  <si>
    <t>Комсомольская д.6</t>
  </si>
  <si>
    <t>Чапаева д.2</t>
  </si>
  <si>
    <t>Чапаева д.6</t>
  </si>
  <si>
    <t>Чапаева д.8</t>
  </si>
  <si>
    <t>Чапаева д.10</t>
  </si>
  <si>
    <t>Чапаева д.12</t>
  </si>
  <si>
    <t>Чапаева д.12а</t>
  </si>
  <si>
    <t>Школьная д.8</t>
  </si>
  <si>
    <t>Школьная д.8а</t>
  </si>
  <si>
    <t>Школьная д.8б</t>
  </si>
  <si>
    <t>Школьная д.10</t>
  </si>
  <si>
    <t>Ресурсы по МКД(ГВС)</t>
  </si>
  <si>
    <t>Ресурсы по МКД ИТОГО</t>
  </si>
  <si>
    <t>Ремонт козырьков</t>
  </si>
  <si>
    <t>Ремонт цоколя</t>
  </si>
  <si>
    <t>Уборка лестничных клеток</t>
  </si>
  <si>
    <t>Услуги по дератизации, дезинсекции, дезинфекции</t>
  </si>
  <si>
    <t>Юридические услуги</t>
  </si>
  <si>
    <t>пог.м</t>
  </si>
  <si>
    <t>Покраска газовых труб</t>
  </si>
  <si>
    <t>Покраска бордюров</t>
  </si>
  <si>
    <t>Отмостка</t>
  </si>
  <si>
    <t>Остекление</t>
  </si>
  <si>
    <t>Итого услуги Расчетного центра</t>
  </si>
  <si>
    <t>Начислено по статьям  содержание жилья,вывоз ТБО,лифт за 2020г.</t>
  </si>
  <si>
    <t xml:space="preserve">Перерасчет </t>
  </si>
  <si>
    <t>Получено целевых взносов</t>
  </si>
  <si>
    <t>Оплачено  за 2020г.</t>
  </si>
  <si>
    <t xml:space="preserve">Сальдо на 01.01.2021г. </t>
  </si>
  <si>
    <t>Сальдо на 01.01.2020г.</t>
  </si>
  <si>
    <t>МКД</t>
  </si>
  <si>
    <t>Начислено по статьям  содержание жилья,2020г.</t>
  </si>
  <si>
    <t xml:space="preserve">Получено целевых взносов </t>
  </si>
  <si>
    <t>Оплачено  за 2020г</t>
  </si>
  <si>
    <t>Сальдо на 01.01.2021г</t>
  </si>
  <si>
    <t>Сальдо на 01.01.2020г</t>
  </si>
</sst>
</file>

<file path=xl/styles.xml><?xml version="1.0" encoding="utf-8"?>
<styleSheet xmlns="http://schemas.openxmlformats.org/spreadsheetml/2006/main">
  <numFmts count="1">
    <numFmt numFmtId="164" formatCode="#,##0.000"/>
  </numFmts>
  <fonts count="8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u/>
      <sz val="10"/>
      <color theme="10"/>
      <name val="Arial Cyr"/>
      <charset val="204"/>
    </font>
    <font>
      <sz val="10"/>
      <color theme="1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/>
    <xf numFmtId="0" fontId="0" fillId="0" borderId="1" xfId="0" applyBorder="1"/>
    <xf numFmtId="0" fontId="0" fillId="0" borderId="1" xfId="0" applyFill="1" applyBorder="1"/>
    <xf numFmtId="0" fontId="3" fillId="2" borderId="0" xfId="0" applyFont="1" applyFill="1"/>
    <xf numFmtId="0" fontId="0" fillId="3" borderId="1" xfId="0" applyFill="1" applyBorder="1"/>
    <xf numFmtId="0" fontId="0" fillId="0" borderId="0" xfId="0" applyBorder="1"/>
    <xf numFmtId="4" fontId="0" fillId="0" borderId="0" xfId="0" applyNumberFormat="1"/>
    <xf numFmtId="0" fontId="3" fillId="3" borderId="0" xfId="0" applyFont="1" applyFill="1"/>
    <xf numFmtId="4" fontId="3" fillId="3" borderId="1" xfId="0" applyNumberFormat="1" applyFont="1" applyFill="1" applyBorder="1"/>
    <xf numFmtId="4" fontId="0" fillId="3" borderId="0" xfId="0" applyNumberFormat="1" applyFill="1"/>
    <xf numFmtId="0" fontId="0" fillId="3" borderId="0" xfId="0" applyFill="1"/>
    <xf numFmtId="0" fontId="3" fillId="3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2" fontId="3" fillId="2" borderId="0" xfId="0" applyNumberFormat="1" applyFont="1" applyFill="1" applyAlignment="1">
      <alignment horizontal="center"/>
    </xf>
    <xf numFmtId="0" fontId="0" fillId="3" borderId="0" xfId="0" applyFill="1" applyBorder="1" applyAlignment="1">
      <alignment horizontal="center" vertical="center" wrapText="1"/>
    </xf>
    <xf numFmtId="4" fontId="0" fillId="0" borderId="0" xfId="0" applyNumberFormat="1" applyBorder="1"/>
    <xf numFmtId="4" fontId="0" fillId="3" borderId="0" xfId="0" applyNumberFormat="1" applyFill="1" applyBorder="1"/>
    <xf numFmtId="4" fontId="0" fillId="4" borderId="0" xfId="0" applyNumberFormat="1" applyFill="1" applyBorder="1"/>
    <xf numFmtId="4" fontId="1" fillId="0" borderId="1" xfId="0" applyNumberFormat="1" applyFont="1" applyBorder="1"/>
    <xf numFmtId="4" fontId="3" fillId="0" borderId="1" xfId="0" applyNumberFormat="1" applyFont="1" applyBorder="1"/>
    <xf numFmtId="4" fontId="3" fillId="0" borderId="1" xfId="0" applyNumberFormat="1" applyFont="1" applyFill="1" applyBorder="1"/>
    <xf numFmtId="0" fontId="3" fillId="2" borderId="0" xfId="0" applyFont="1" applyFill="1" applyAlignment="1">
      <alignment horizontal="center"/>
    </xf>
    <xf numFmtId="0" fontId="0" fillId="0" borderId="1" xfId="0" applyBorder="1" applyAlignment="1">
      <alignment vertical="justify"/>
    </xf>
    <xf numFmtId="0" fontId="0" fillId="0" borderId="0" xfId="0" applyAlignment="1"/>
    <xf numFmtId="0" fontId="3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1" xfId="0" applyBorder="1" applyAlignment="1">
      <alignment vertical="justify"/>
    </xf>
    <xf numFmtId="4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ill="1"/>
    <xf numFmtId="0" fontId="0" fillId="0" borderId="1" xfId="0" applyFont="1" applyBorder="1" applyAlignment="1">
      <alignment horizontal="right" vertical="center"/>
    </xf>
    <xf numFmtId="0" fontId="0" fillId="3" borderId="0" xfId="0" applyFont="1" applyFill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center"/>
    </xf>
    <xf numFmtId="4" fontId="0" fillId="5" borderId="1" xfId="0" applyNumberFormat="1" applyFont="1" applyFill="1" applyBorder="1" applyAlignment="1">
      <alignment horizontal="center"/>
    </xf>
    <xf numFmtId="4" fontId="3" fillId="5" borderId="1" xfId="0" applyNumberFormat="1" applyFont="1" applyFill="1" applyBorder="1"/>
    <xf numFmtId="4" fontId="0" fillId="5" borderId="1" xfId="0" applyNumberFormat="1" applyFill="1" applyBorder="1"/>
    <xf numFmtId="3" fontId="0" fillId="5" borderId="1" xfId="0" applyNumberFormat="1" applyFont="1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center" vertical="center"/>
    </xf>
    <xf numFmtId="3" fontId="3" fillId="5" borderId="1" xfId="0" applyNumberFormat="1" applyFont="1" applyFill="1" applyBorder="1" applyAlignment="1">
      <alignment horizontal="center" vertical="center"/>
    </xf>
    <xf numFmtId="4" fontId="3" fillId="5" borderId="4" xfId="0" applyNumberFormat="1" applyFont="1" applyFill="1" applyBorder="1" applyAlignment="1">
      <alignment horizontal="center"/>
    </xf>
    <xf numFmtId="4" fontId="0" fillId="5" borderId="1" xfId="0" applyNumberFormat="1" applyFill="1" applyBorder="1" applyAlignment="1">
      <alignment horizontal="center"/>
    </xf>
    <xf numFmtId="4" fontId="0" fillId="5" borderId="1" xfId="0" applyNumberFormat="1" applyFill="1" applyBorder="1" applyAlignment="1">
      <alignment horizontal="center" vertical="center"/>
    </xf>
    <xf numFmtId="164" fontId="0" fillId="5" borderId="1" xfId="0" applyNumberFormat="1" applyFont="1" applyFill="1" applyBorder="1" applyAlignment="1">
      <alignment horizontal="center" vertical="center"/>
    </xf>
    <xf numFmtId="3" fontId="0" fillId="5" borderId="1" xfId="0" applyNumberFormat="1" applyFill="1" applyBorder="1" applyAlignment="1">
      <alignment horizontal="center" vertical="center"/>
    </xf>
    <xf numFmtId="4" fontId="0" fillId="5" borderId="4" xfId="0" applyNumberFormat="1" applyFont="1" applyFill="1" applyBorder="1" applyAlignment="1">
      <alignment horizontal="center"/>
    </xf>
    <xf numFmtId="4" fontId="5" fillId="5" borderId="4" xfId="1" applyNumberFormat="1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 textRotation="90" wrapText="1"/>
    </xf>
    <xf numFmtId="0" fontId="0" fillId="5" borderId="1" xfId="0" applyFill="1" applyBorder="1" applyAlignment="1">
      <alignment horizontal="center" vertical="center" textRotation="90" wrapText="1"/>
    </xf>
    <xf numFmtId="4" fontId="0" fillId="5" borderId="3" xfId="0" applyNumberFormat="1" applyFill="1" applyBorder="1" applyAlignment="1">
      <alignment horizontal="center" vertical="center" wrapText="1"/>
    </xf>
    <xf numFmtId="4" fontId="0" fillId="5" borderId="3" xfId="0" applyNumberFormat="1" applyFont="1" applyFill="1" applyBorder="1" applyAlignment="1">
      <alignment horizontal="center" vertical="center"/>
    </xf>
    <xf numFmtId="4" fontId="3" fillId="5" borderId="3" xfId="0" applyNumberFormat="1" applyFont="1" applyFill="1" applyBorder="1" applyAlignment="1">
      <alignment horizontal="center" vertical="center" wrapText="1"/>
    </xf>
    <xf numFmtId="4" fontId="0" fillId="5" borderId="3" xfId="0" applyNumberFormat="1" applyFill="1" applyBorder="1" applyAlignment="1">
      <alignment horizontal="center" vertical="center"/>
    </xf>
    <xf numFmtId="4" fontId="3" fillId="5" borderId="3" xfId="0" applyNumberFormat="1" applyFont="1" applyFill="1" applyBorder="1" applyAlignment="1">
      <alignment horizontal="center" vertical="center"/>
    </xf>
    <xf numFmtId="4" fontId="7" fillId="5" borderId="3" xfId="2" applyNumberFormat="1" applyFont="1" applyFill="1" applyBorder="1" applyAlignment="1" applyProtection="1">
      <alignment horizontal="center" vertical="center" wrapText="1"/>
    </xf>
    <xf numFmtId="4" fontId="0" fillId="5" borderId="5" xfId="0" applyNumberFormat="1" applyFill="1" applyBorder="1" applyAlignment="1">
      <alignment horizontal="center" vertical="center" wrapText="1"/>
    </xf>
    <xf numFmtId="4" fontId="0" fillId="5" borderId="1" xfId="0" applyNumberFormat="1" applyFill="1" applyBorder="1" applyAlignment="1">
      <alignment horizontal="center" vertical="center" wrapText="1"/>
    </xf>
    <xf numFmtId="4" fontId="0" fillId="5" borderId="3" xfId="0" applyNumberFormat="1" applyFont="1" applyFill="1" applyBorder="1" applyAlignment="1">
      <alignment horizontal="center" vertical="center" wrapText="1"/>
    </xf>
    <xf numFmtId="4" fontId="0" fillId="5" borderId="5" xfId="0" applyNumberFormat="1" applyFont="1" applyFill="1" applyBorder="1" applyAlignment="1">
      <alignment horizontal="center" vertical="center" wrapText="1"/>
    </xf>
    <xf numFmtId="4" fontId="0" fillId="5" borderId="1" xfId="0" applyNumberFormat="1" applyFont="1" applyFill="1" applyBorder="1" applyAlignment="1">
      <alignment horizontal="center" vertical="center" wrapText="1"/>
    </xf>
    <xf numFmtId="4" fontId="0" fillId="5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2" fontId="0" fillId="5" borderId="6" xfId="0" applyNumberFormat="1" applyFill="1" applyBorder="1" applyAlignment="1">
      <alignment horizontal="center" vertical="center" wrapText="1"/>
    </xf>
    <xf numFmtId="2" fontId="0" fillId="5" borderId="3" xfId="0" applyNumberFormat="1" applyFont="1" applyFill="1" applyBorder="1" applyAlignment="1">
      <alignment horizontal="center" vertical="center" wrapText="1"/>
    </xf>
    <xf numFmtId="2" fontId="0" fillId="5" borderId="8" xfId="0" applyNumberFormat="1" applyFill="1" applyBorder="1" applyAlignment="1">
      <alignment horizontal="center" vertical="center" wrapText="1"/>
    </xf>
    <xf numFmtId="2" fontId="0" fillId="5" borderId="7" xfId="0" applyNumberFormat="1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2" fontId="3" fillId="5" borderId="3" xfId="0" applyNumberFormat="1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wrapText="1"/>
    </xf>
    <xf numFmtId="0" fontId="0" fillId="0" borderId="1" xfId="0" applyBorder="1" applyAlignment="1">
      <alignment horizontal="center" vertical="center"/>
    </xf>
    <xf numFmtId="2" fontId="0" fillId="5" borderId="3" xfId="0" applyNumberFormat="1" applyFill="1" applyBorder="1" applyAlignment="1">
      <alignment horizontal="center" vertical="center" wrapText="1"/>
    </xf>
    <xf numFmtId="0" fontId="0" fillId="5" borderId="6" xfId="0" applyFont="1" applyFill="1" applyBorder="1" applyAlignment="1">
      <alignment horizontal="center" vertical="center" wrapText="1"/>
    </xf>
    <xf numFmtId="0" fontId="0" fillId="5" borderId="3" xfId="0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_ЖЭСК II 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AO63"/>
  <sheetViews>
    <sheetView tabSelected="1" view="pageBreakPreview" zoomScaleSheetLayoutView="100" workbookViewId="0">
      <pane xSplit="2" ySplit="2" topLeftCell="C3" activePane="bottomRight" state="frozen"/>
      <selection pane="topRight" activeCell="C1" sqref="C1"/>
      <selection pane="bottomLeft" activeCell="A4" sqref="A4"/>
      <selection pane="bottomRight" activeCell="AK3" sqref="AK3"/>
    </sheetView>
  </sheetViews>
  <sheetFormatPr defaultRowHeight="13.2"/>
  <cols>
    <col min="1" max="1" width="23" bestFit="1" customWidth="1"/>
    <col min="2" max="2" width="10.6640625" bestFit="1" customWidth="1"/>
    <col min="3" max="3" width="15" style="13" customWidth="1"/>
    <col min="4" max="4" width="12.33203125" style="33" customWidth="1"/>
    <col min="5" max="5" width="11.5546875" style="21" customWidth="1"/>
    <col min="6" max="6" width="9.109375" style="26" bestFit="1" customWidth="1"/>
    <col min="7" max="7" width="10.6640625" style="25" bestFit="1" customWidth="1"/>
    <col min="8" max="8" width="8.109375" style="25" bestFit="1" customWidth="1"/>
    <col min="9" max="9" width="10.33203125" style="25" customWidth="1"/>
    <col min="10" max="10" width="9.88671875" style="25" customWidth="1"/>
    <col min="11" max="12" width="9.5546875" style="25" customWidth="1"/>
    <col min="13" max="13" width="9.88671875" style="25" customWidth="1"/>
    <col min="14" max="18" width="9.5546875" style="25" customWidth="1"/>
    <col min="19" max="19" width="12.6640625" style="21" bestFit="1" customWidth="1"/>
    <col min="20" max="20" width="11.6640625" style="21" customWidth="1"/>
    <col min="21" max="21" width="15.109375" style="21" customWidth="1"/>
    <col min="22" max="22" width="11.88671875" style="3" customWidth="1"/>
    <col min="23" max="23" width="13.6640625" style="21" customWidth="1"/>
    <col min="24" max="24" width="12.6640625" style="21" customWidth="1"/>
    <col min="25" max="25" width="11.88671875" style="24" customWidth="1"/>
    <col min="26" max="26" width="11.6640625" style="21" hidden="1" customWidth="1"/>
    <col min="27" max="27" width="11.6640625" style="21" customWidth="1"/>
    <col min="28" max="28" width="10.44140625" style="21" customWidth="1"/>
    <col min="29" max="29" width="11.6640625" style="21" customWidth="1"/>
    <col min="30" max="31" width="11.88671875" style="13" customWidth="1"/>
    <col min="32" max="32" width="14" style="21" customWidth="1"/>
    <col min="33" max="33" width="14.33203125" style="7" customWidth="1"/>
    <col min="34" max="34" width="10.6640625" style="11" customWidth="1"/>
    <col min="35" max="35" width="11.5546875" style="11" customWidth="1"/>
    <col min="36" max="37" width="13.5546875" style="7" customWidth="1"/>
    <col min="38" max="38" width="12.6640625" style="7" bestFit="1" customWidth="1"/>
    <col min="39" max="39" width="12.44140625" style="7" customWidth="1"/>
    <col min="40" max="40" width="12.6640625" bestFit="1" customWidth="1"/>
    <col min="41" max="41" width="11.6640625" bestFit="1" customWidth="1"/>
  </cols>
  <sheetData>
    <row r="1" spans="1:41" ht="89.4" customHeight="1">
      <c r="A1" s="86" t="s">
        <v>121</v>
      </c>
      <c r="B1" s="86" t="s">
        <v>61</v>
      </c>
      <c r="C1" s="73" t="s">
        <v>81</v>
      </c>
      <c r="D1" s="71" t="s">
        <v>62</v>
      </c>
      <c r="E1" s="73" t="s">
        <v>84</v>
      </c>
      <c r="F1" s="77" t="s">
        <v>86</v>
      </c>
      <c r="G1" s="81"/>
      <c r="H1" s="82" t="s">
        <v>64</v>
      </c>
      <c r="I1" s="83"/>
      <c r="J1" s="34" t="s">
        <v>65</v>
      </c>
      <c r="K1" s="77" t="s">
        <v>67</v>
      </c>
      <c r="L1" s="84"/>
      <c r="M1" s="34" t="s">
        <v>104</v>
      </c>
      <c r="N1" s="34" t="s">
        <v>66</v>
      </c>
      <c r="O1" s="34" t="s">
        <v>105</v>
      </c>
      <c r="P1" s="34" t="s">
        <v>112</v>
      </c>
      <c r="Q1" s="34" t="s">
        <v>110</v>
      </c>
      <c r="R1" s="34" t="s">
        <v>111</v>
      </c>
      <c r="S1" s="79" t="s">
        <v>63</v>
      </c>
      <c r="T1" s="69" t="s">
        <v>76</v>
      </c>
      <c r="U1" s="71" t="s">
        <v>82</v>
      </c>
      <c r="V1" s="71" t="s">
        <v>77</v>
      </c>
      <c r="W1" s="71" t="s">
        <v>107</v>
      </c>
      <c r="X1" s="79" t="s">
        <v>68</v>
      </c>
      <c r="Y1" s="71" t="s">
        <v>85</v>
      </c>
      <c r="Z1" s="71" t="s">
        <v>103</v>
      </c>
      <c r="AA1" s="71" t="s">
        <v>102</v>
      </c>
      <c r="AB1" s="71" t="s">
        <v>87</v>
      </c>
      <c r="AC1" s="71" t="s">
        <v>83</v>
      </c>
      <c r="AD1" s="75" t="s">
        <v>78</v>
      </c>
      <c r="AE1" s="73" t="s">
        <v>108</v>
      </c>
      <c r="AF1" s="71" t="s">
        <v>69</v>
      </c>
      <c r="AG1" s="71" t="s">
        <v>115</v>
      </c>
      <c r="AH1" s="71" t="s">
        <v>116</v>
      </c>
      <c r="AI1" s="71" t="s">
        <v>117</v>
      </c>
      <c r="AJ1" s="73" t="s">
        <v>118</v>
      </c>
      <c r="AK1" s="77" t="s">
        <v>119</v>
      </c>
      <c r="AL1" s="77" t="s">
        <v>120</v>
      </c>
      <c r="AM1" s="14"/>
      <c r="AN1" s="5"/>
      <c r="AO1" s="5"/>
    </row>
    <row r="2" spans="1:41" ht="105" customHeight="1">
      <c r="A2" s="86"/>
      <c r="B2" s="86"/>
      <c r="C2" s="85"/>
      <c r="D2" s="80"/>
      <c r="E2" s="80"/>
      <c r="F2" s="35" t="s">
        <v>71</v>
      </c>
      <c r="G2" s="36" t="s">
        <v>72</v>
      </c>
      <c r="H2" s="37" t="s">
        <v>109</v>
      </c>
      <c r="I2" s="37" t="s">
        <v>73</v>
      </c>
      <c r="J2" s="37" t="s">
        <v>74</v>
      </c>
      <c r="K2" s="38" t="s">
        <v>74</v>
      </c>
      <c r="L2" s="38" t="s">
        <v>70</v>
      </c>
      <c r="M2" s="38" t="s">
        <v>74</v>
      </c>
      <c r="N2" s="38" t="s">
        <v>71</v>
      </c>
      <c r="O2" s="38" t="s">
        <v>71</v>
      </c>
      <c r="P2" s="38" t="s">
        <v>109</v>
      </c>
      <c r="Q2" s="38" t="s">
        <v>109</v>
      </c>
      <c r="R2" s="38" t="s">
        <v>109</v>
      </c>
      <c r="S2" s="80"/>
      <c r="T2" s="70"/>
      <c r="U2" s="72"/>
      <c r="V2" s="72"/>
      <c r="W2" s="72"/>
      <c r="X2" s="72"/>
      <c r="Y2" s="72"/>
      <c r="Z2" s="70"/>
      <c r="AA2" s="72"/>
      <c r="AB2" s="70"/>
      <c r="AC2" s="70"/>
      <c r="AD2" s="76"/>
      <c r="AE2" s="74"/>
      <c r="AF2" s="70"/>
      <c r="AG2" s="70"/>
      <c r="AH2" s="72"/>
      <c r="AI2" s="72"/>
      <c r="AJ2" s="78"/>
      <c r="AK2" s="77"/>
      <c r="AL2" s="77"/>
      <c r="AM2" s="14"/>
      <c r="AN2" s="5"/>
      <c r="AO2" s="5"/>
    </row>
    <row r="3" spans="1:41">
      <c r="A3" s="1" t="s">
        <v>2</v>
      </c>
      <c r="B3" s="18">
        <v>2387.8000000000002</v>
      </c>
      <c r="C3" s="39">
        <v>63729.199845204304</v>
      </c>
      <c r="D3" s="40">
        <v>40456.312017106655</v>
      </c>
      <c r="E3" s="39">
        <v>18171.907385605482</v>
      </c>
      <c r="F3" s="43"/>
      <c r="G3" s="44"/>
      <c r="H3" s="45"/>
      <c r="I3" s="44"/>
      <c r="J3" s="45"/>
      <c r="K3" s="44"/>
      <c r="L3" s="44"/>
      <c r="M3" s="45"/>
      <c r="N3" s="44"/>
      <c r="O3" s="44"/>
      <c r="P3" s="44"/>
      <c r="Q3" s="44"/>
      <c r="R3" s="44"/>
      <c r="S3" s="39">
        <v>75876.09</v>
      </c>
      <c r="T3" s="39">
        <v>47557.01</v>
      </c>
      <c r="U3" s="39">
        <v>25184.106635540989</v>
      </c>
      <c r="V3" s="41"/>
      <c r="W3" s="39">
        <v>8790.6648000000005</v>
      </c>
      <c r="X3" s="39">
        <v>199926.36</v>
      </c>
      <c r="Y3" s="46"/>
      <c r="Z3" s="46">
        <f>AA3+AB3+AC3</f>
        <v>33595.47</v>
      </c>
      <c r="AA3" s="46">
        <v>7660.62</v>
      </c>
      <c r="AB3" s="46">
        <v>1854.12</v>
      </c>
      <c r="AC3" s="46">
        <v>24080.73</v>
      </c>
      <c r="AD3" s="39">
        <v>12379.265031566487</v>
      </c>
      <c r="AE3" s="39">
        <v>700</v>
      </c>
      <c r="AF3" s="39">
        <v>80797.93485836481</v>
      </c>
      <c r="AG3" s="42">
        <v>630300.42000000004</v>
      </c>
      <c r="AH3" s="47"/>
      <c r="AI3" s="47"/>
      <c r="AJ3" s="42">
        <v>624015.62</v>
      </c>
      <c r="AK3" s="42">
        <v>15353.160000000265</v>
      </c>
      <c r="AL3" s="42">
        <v>9068.3600000002189</v>
      </c>
      <c r="AM3" s="15"/>
      <c r="AN3" s="6"/>
      <c r="AO3" s="6"/>
    </row>
    <row r="4" spans="1:41">
      <c r="A4" s="1" t="s">
        <v>58</v>
      </c>
      <c r="B4" s="19">
        <v>2147.3000000000002</v>
      </c>
      <c r="C4" s="39">
        <v>67909.921687581547</v>
      </c>
      <c r="D4" s="40">
        <v>36381.538987491884</v>
      </c>
      <c r="E4" s="39">
        <v>17549.954890455923</v>
      </c>
      <c r="F4" s="43"/>
      <c r="G4" s="44"/>
      <c r="H4" s="45"/>
      <c r="I4" s="44"/>
      <c r="J4" s="45"/>
      <c r="K4" s="44"/>
      <c r="L4" s="44"/>
      <c r="M4" s="45"/>
      <c r="N4" s="44"/>
      <c r="O4" s="44"/>
      <c r="P4" s="44"/>
      <c r="Q4" s="44"/>
      <c r="R4" s="44"/>
      <c r="S4" s="39">
        <v>66407.23</v>
      </c>
      <c r="T4" s="39">
        <v>35903.81</v>
      </c>
      <c r="U4" s="39">
        <v>22334.546419825409</v>
      </c>
      <c r="V4" s="41"/>
      <c r="W4" s="39">
        <v>8388.1934000000001</v>
      </c>
      <c r="X4" s="39">
        <v>175336.56</v>
      </c>
      <c r="Y4" s="46"/>
      <c r="Z4" s="46">
        <f t="shared" ref="Z4:Z62" si="0">AA4+AB4+AC4</f>
        <v>61657.56</v>
      </c>
      <c r="AA4" s="46">
        <v>8669.52</v>
      </c>
      <c r="AB4" s="46">
        <v>2059.14</v>
      </c>
      <c r="AC4" s="46">
        <v>50928.9</v>
      </c>
      <c r="AD4" s="39">
        <v>11083.556946680088</v>
      </c>
      <c r="AE4" s="39">
        <v>6006.42</v>
      </c>
      <c r="AF4" s="39">
        <v>78036.864560418268</v>
      </c>
      <c r="AG4" s="42">
        <v>555160.26</v>
      </c>
      <c r="AH4" s="47"/>
      <c r="AI4" s="47"/>
      <c r="AJ4" s="42">
        <v>557199.15</v>
      </c>
      <c r="AK4" s="42">
        <v>137898.18000000005</v>
      </c>
      <c r="AL4" s="42">
        <v>139937.07000000007</v>
      </c>
      <c r="AM4" s="15"/>
      <c r="AN4" s="6"/>
      <c r="AO4" s="6"/>
    </row>
    <row r="5" spans="1:41">
      <c r="A5" s="1" t="s">
        <v>3</v>
      </c>
      <c r="B5" s="19">
        <v>2554.1</v>
      </c>
      <c r="C5" s="39">
        <v>63783.865698063615</v>
      </c>
      <c r="D5" s="40">
        <v>43273.920145276861</v>
      </c>
      <c r="E5" s="39">
        <v>18507.271525577922</v>
      </c>
      <c r="F5" s="43"/>
      <c r="G5" s="44"/>
      <c r="H5" s="45">
        <v>61</v>
      </c>
      <c r="I5" s="44">
        <v>12200</v>
      </c>
      <c r="J5" s="45"/>
      <c r="K5" s="44"/>
      <c r="L5" s="44"/>
      <c r="M5" s="45"/>
      <c r="N5" s="44">
        <v>3</v>
      </c>
      <c r="O5" s="44"/>
      <c r="P5" s="44"/>
      <c r="Q5" s="44"/>
      <c r="R5" s="44"/>
      <c r="S5" s="39">
        <v>72254.350000000006</v>
      </c>
      <c r="T5" s="39">
        <v>41433.599999999999</v>
      </c>
      <c r="U5" s="39">
        <v>29938.956845562363</v>
      </c>
      <c r="V5" s="41"/>
      <c r="W5" s="39">
        <v>8386.1687999999995</v>
      </c>
      <c r="X5" s="39">
        <v>190383.84</v>
      </c>
      <c r="Y5" s="46"/>
      <c r="Z5" s="46">
        <f t="shared" si="0"/>
        <v>38407.58</v>
      </c>
      <c r="AA5" s="46">
        <v>8942.94</v>
      </c>
      <c r="AB5" s="46">
        <v>2118.2399999999998</v>
      </c>
      <c r="AC5" s="46">
        <v>27346.400000000001</v>
      </c>
      <c r="AD5" s="39">
        <v>12578.289416250926</v>
      </c>
      <c r="AE5" s="39">
        <v>1716.08</v>
      </c>
      <c r="AF5" s="39">
        <v>87392.491517610164</v>
      </c>
      <c r="AG5" s="42">
        <v>642864.79</v>
      </c>
      <c r="AH5" s="47"/>
      <c r="AI5" s="47"/>
      <c r="AJ5" s="42">
        <v>598588.84000000008</v>
      </c>
      <c r="AK5" s="42">
        <v>158588.25000000012</v>
      </c>
      <c r="AL5" s="42">
        <v>114312.30000000016</v>
      </c>
      <c r="AM5" s="15"/>
      <c r="AN5" s="6"/>
      <c r="AO5" s="6"/>
    </row>
    <row r="6" spans="1:41" s="10" customFormat="1">
      <c r="A6" s="4" t="s">
        <v>4</v>
      </c>
      <c r="B6" s="8">
        <v>5632.3</v>
      </c>
      <c r="C6" s="39">
        <v>159471.9685978324</v>
      </c>
      <c r="D6" s="40">
        <v>95427.626339705923</v>
      </c>
      <c r="E6" s="39">
        <v>54902.678965284256</v>
      </c>
      <c r="F6" s="43"/>
      <c r="G6" s="44"/>
      <c r="H6" s="45"/>
      <c r="I6" s="44"/>
      <c r="J6" s="45"/>
      <c r="K6" s="44"/>
      <c r="L6" s="44"/>
      <c r="M6" s="45"/>
      <c r="N6" s="44">
        <v>66</v>
      </c>
      <c r="O6" s="44"/>
      <c r="P6" s="44"/>
      <c r="Q6" s="44"/>
      <c r="R6" s="44"/>
      <c r="S6" s="39">
        <v>133868.21</v>
      </c>
      <c r="T6" s="39">
        <v>179360.16</v>
      </c>
      <c r="U6" s="39">
        <v>60336.249513073453</v>
      </c>
      <c r="V6" s="41"/>
      <c r="W6" s="39">
        <v>18592.569600000003</v>
      </c>
      <c r="X6" s="39">
        <v>353652.84</v>
      </c>
      <c r="Y6" s="46">
        <v>36720.839999999997</v>
      </c>
      <c r="Z6" s="46">
        <f t="shared" si="0"/>
        <v>80366.509999999995</v>
      </c>
      <c r="AA6" s="46">
        <v>10711.14</v>
      </c>
      <c r="AB6" s="46">
        <v>2622.36</v>
      </c>
      <c r="AC6" s="46">
        <v>67033.009999999995</v>
      </c>
      <c r="AD6" s="39">
        <v>26813.183997944514</v>
      </c>
      <c r="AE6" s="39">
        <v>11004.55</v>
      </c>
      <c r="AF6" s="39">
        <v>199938.12839968508</v>
      </c>
      <c r="AG6" s="42">
        <v>1252186.18</v>
      </c>
      <c r="AH6" s="47">
        <v>1561.76</v>
      </c>
      <c r="AI6" s="47">
        <v>172.71</v>
      </c>
      <c r="AJ6" s="42">
        <v>1191445.6700000002</v>
      </c>
      <c r="AK6" s="42">
        <v>258632.71999999974</v>
      </c>
      <c r="AL6" s="42">
        <v>197892.21</v>
      </c>
      <c r="AM6" s="16"/>
      <c r="AN6" s="9"/>
      <c r="AO6" s="9"/>
    </row>
    <row r="7" spans="1:41">
      <c r="A7" s="1" t="s">
        <v>5</v>
      </c>
      <c r="B7" s="19">
        <v>6162.8</v>
      </c>
      <c r="C7" s="39">
        <v>172922.60096922066</v>
      </c>
      <c r="D7" s="40">
        <v>104415.8470973385</v>
      </c>
      <c r="E7" s="39">
        <v>72062.430462069475</v>
      </c>
      <c r="F7" s="43"/>
      <c r="G7" s="44"/>
      <c r="H7" s="45">
        <f>66+21</f>
        <v>87</v>
      </c>
      <c r="I7" s="44">
        <v>4200</v>
      </c>
      <c r="J7" s="45"/>
      <c r="K7" s="44"/>
      <c r="L7" s="44"/>
      <c r="M7" s="45">
        <v>2</v>
      </c>
      <c r="N7" s="44"/>
      <c r="O7" s="44"/>
      <c r="P7" s="44"/>
      <c r="Q7" s="44"/>
      <c r="R7" s="44"/>
      <c r="S7" s="39">
        <v>208709.01</v>
      </c>
      <c r="T7" s="39">
        <v>112840.82</v>
      </c>
      <c r="U7" s="39">
        <v>66962.577023136037</v>
      </c>
      <c r="V7" s="41">
        <v>31365.77</v>
      </c>
      <c r="W7" s="47">
        <v>64923.272200000007</v>
      </c>
      <c r="X7" s="39"/>
      <c r="Y7" s="46"/>
      <c r="Z7" s="46">
        <f t="shared" si="0"/>
        <v>50132.22</v>
      </c>
      <c r="AA7" s="46">
        <v>15973.5</v>
      </c>
      <c r="AB7" s="46">
        <v>4078.08</v>
      </c>
      <c r="AC7" s="46">
        <v>30080.639999999999</v>
      </c>
      <c r="AD7" s="39">
        <v>27512.374118660664</v>
      </c>
      <c r="AE7" s="39">
        <v>11019.65</v>
      </c>
      <c r="AF7" s="39">
        <v>217748.66957665241</v>
      </c>
      <c r="AG7" s="42">
        <v>1177588.26</v>
      </c>
      <c r="AH7" s="47"/>
      <c r="AI7" s="47"/>
      <c r="AJ7" s="42">
        <v>1170659.97</v>
      </c>
      <c r="AK7" s="42">
        <v>146900.56000000006</v>
      </c>
      <c r="AL7" s="42">
        <v>139972.27000000002</v>
      </c>
      <c r="AM7" s="16"/>
      <c r="AN7" s="6"/>
      <c r="AO7" s="6"/>
    </row>
    <row r="8" spans="1:41">
      <c r="A8" s="1" t="s">
        <v>6</v>
      </c>
      <c r="B8" s="19">
        <v>3219.8</v>
      </c>
      <c r="C8" s="39">
        <v>87061.049704007382</v>
      </c>
      <c r="D8" s="40">
        <v>54552.82411955775</v>
      </c>
      <c r="E8" s="39">
        <v>0</v>
      </c>
      <c r="F8" s="43"/>
      <c r="G8" s="44"/>
      <c r="H8" s="45">
        <v>35</v>
      </c>
      <c r="I8" s="44"/>
      <c r="J8" s="45"/>
      <c r="K8" s="44"/>
      <c r="L8" s="44"/>
      <c r="M8" s="45"/>
      <c r="N8" s="44"/>
      <c r="O8" s="44"/>
      <c r="P8" s="44"/>
      <c r="Q8" s="44"/>
      <c r="R8" s="44"/>
      <c r="S8" s="39">
        <v>99994.05</v>
      </c>
      <c r="T8" s="39">
        <v>59329.73</v>
      </c>
      <c r="U8" s="39">
        <v>34849.539067030157</v>
      </c>
      <c r="V8" s="41">
        <v>36678.720000000001</v>
      </c>
      <c r="W8" s="39">
        <v>32901.5308</v>
      </c>
      <c r="X8" s="39"/>
      <c r="Y8" s="46">
        <v>27357.48</v>
      </c>
      <c r="Z8" s="46">
        <f t="shared" si="0"/>
        <v>20597.669999999998</v>
      </c>
      <c r="AA8" s="46">
        <v>7002.3</v>
      </c>
      <c r="AB8" s="46">
        <v>1792.26</v>
      </c>
      <c r="AC8" s="46">
        <v>11803.11</v>
      </c>
      <c r="AD8" s="39">
        <v>14105.959217119429</v>
      </c>
      <c r="AE8" s="39">
        <v>2961.05</v>
      </c>
      <c r="AF8" s="39">
        <v>110968.14048369337</v>
      </c>
      <c r="AG8" s="42">
        <v>590785.31999999995</v>
      </c>
      <c r="AH8" s="47"/>
      <c r="AI8" s="47"/>
      <c r="AJ8" s="42">
        <v>564021.31000000006</v>
      </c>
      <c r="AK8" s="42">
        <v>52597.1599999998</v>
      </c>
      <c r="AL8" s="42">
        <v>25833.149999999907</v>
      </c>
      <c r="AM8" s="16"/>
      <c r="AN8" s="6"/>
      <c r="AO8" s="6"/>
    </row>
    <row r="9" spans="1:41">
      <c r="A9" s="1" t="s">
        <v>7</v>
      </c>
      <c r="B9" s="19">
        <v>11172.9</v>
      </c>
      <c r="C9" s="39">
        <v>342244.80708317418</v>
      </c>
      <c r="D9" s="40">
        <v>189301.58662196618</v>
      </c>
      <c r="E9" s="39">
        <v>102524.96898218924</v>
      </c>
      <c r="F9" s="43"/>
      <c r="G9" s="44"/>
      <c r="H9" s="45">
        <v>40</v>
      </c>
      <c r="I9" s="44"/>
      <c r="J9" s="45"/>
      <c r="K9" s="44"/>
      <c r="L9" s="44"/>
      <c r="M9" s="45"/>
      <c r="N9" s="44">
        <v>40</v>
      </c>
      <c r="O9" s="44"/>
      <c r="P9" s="44"/>
      <c r="Q9" s="44">
        <v>315</v>
      </c>
      <c r="R9" s="44"/>
      <c r="S9" s="39">
        <v>368445.25</v>
      </c>
      <c r="T9" s="39">
        <v>202770.99</v>
      </c>
      <c r="U9" s="39">
        <v>134060.07638239057</v>
      </c>
      <c r="V9" s="41">
        <v>147861.51</v>
      </c>
      <c r="W9" s="39">
        <v>117802.3474</v>
      </c>
      <c r="X9" s="39"/>
      <c r="Y9" s="46"/>
      <c r="Z9" s="46">
        <f>AA9+AB9+AC9</f>
        <v>92631.63</v>
      </c>
      <c r="AA9" s="46">
        <v>27602.11</v>
      </c>
      <c r="AB9" s="46">
        <v>7201.17</v>
      </c>
      <c r="AC9" s="46">
        <v>57828.35</v>
      </c>
      <c r="AD9" s="39">
        <v>49396.705121111139</v>
      </c>
      <c r="AE9" s="39">
        <v>9757.74</v>
      </c>
      <c r="AF9" s="39">
        <v>384548.85164210742</v>
      </c>
      <c r="AG9" s="42">
        <v>2078433.04</v>
      </c>
      <c r="AH9" s="47">
        <v>102.26</v>
      </c>
      <c r="AI9" s="47"/>
      <c r="AJ9" s="42">
        <v>2012539.28</v>
      </c>
      <c r="AK9" s="42">
        <v>398870.67999999993</v>
      </c>
      <c r="AL9" s="42">
        <v>332976.91999999993</v>
      </c>
      <c r="AM9" s="16"/>
      <c r="AN9" s="6"/>
      <c r="AO9" s="6"/>
    </row>
    <row r="10" spans="1:41">
      <c r="A10" s="1" t="s">
        <v>8</v>
      </c>
      <c r="B10" s="19">
        <v>8825.2999999999993</v>
      </c>
      <c r="C10" s="39">
        <v>287678.55302941438</v>
      </c>
      <c r="D10" s="40">
        <v>155168.88502759641</v>
      </c>
      <c r="E10" s="39">
        <v>105886.56620124124</v>
      </c>
      <c r="F10" s="43"/>
      <c r="G10" s="44"/>
      <c r="H10" s="45">
        <v>12</v>
      </c>
      <c r="I10" s="44"/>
      <c r="J10" s="45"/>
      <c r="K10" s="44"/>
      <c r="L10" s="44"/>
      <c r="M10" s="45"/>
      <c r="N10" s="44">
        <v>5</v>
      </c>
      <c r="O10" s="44">
        <v>1200</v>
      </c>
      <c r="P10" s="44"/>
      <c r="Q10" s="44">
        <v>315</v>
      </c>
      <c r="R10" s="44"/>
      <c r="S10" s="39">
        <v>291858.08</v>
      </c>
      <c r="T10" s="39">
        <v>160543.25</v>
      </c>
      <c r="U10" s="39">
        <v>129680.08742015854</v>
      </c>
      <c r="V10" s="41">
        <v>77064.05</v>
      </c>
      <c r="W10" s="39">
        <v>92162.632800000007</v>
      </c>
      <c r="X10" s="39"/>
      <c r="Y10" s="46"/>
      <c r="Z10" s="46">
        <f t="shared" si="0"/>
        <v>80794.19</v>
      </c>
      <c r="AA10" s="46">
        <v>23291.88</v>
      </c>
      <c r="AB10" s="46">
        <v>5703.72</v>
      </c>
      <c r="AC10" s="46">
        <v>51798.59</v>
      </c>
      <c r="AD10" s="39">
        <v>39053.529964856229</v>
      </c>
      <c r="AE10" s="39">
        <v>2832.6</v>
      </c>
      <c r="AF10" s="39">
        <v>298874.27204352408</v>
      </c>
      <c r="AG10" s="42">
        <v>1677908.96</v>
      </c>
      <c r="AH10" s="47">
        <v>353.39</v>
      </c>
      <c r="AI10" s="47"/>
      <c r="AJ10" s="42">
        <v>1620936</v>
      </c>
      <c r="AK10" s="42">
        <v>317726.40999999968</v>
      </c>
      <c r="AL10" s="42">
        <v>260753.44999999972</v>
      </c>
      <c r="AM10" s="16"/>
      <c r="AN10" s="6"/>
      <c r="AO10" s="6"/>
    </row>
    <row r="11" spans="1:41">
      <c r="A11" s="1" t="s">
        <v>9</v>
      </c>
      <c r="B11" s="19">
        <v>8736.1</v>
      </c>
      <c r="C11" s="39">
        <v>280559.18012191856</v>
      </c>
      <c r="D11" s="40">
        <v>181527.91771554103</v>
      </c>
      <c r="E11" s="39">
        <v>106834.03867575762</v>
      </c>
      <c r="F11" s="43">
        <v>75</v>
      </c>
      <c r="G11" s="44"/>
      <c r="H11" s="45"/>
      <c r="I11" s="44"/>
      <c r="J11" s="45"/>
      <c r="K11" s="44"/>
      <c r="L11" s="44"/>
      <c r="M11" s="45">
        <v>2</v>
      </c>
      <c r="N11" s="44"/>
      <c r="O11" s="44">
        <v>1200</v>
      </c>
      <c r="P11" s="44"/>
      <c r="Q11" s="44">
        <v>315</v>
      </c>
      <c r="R11" s="44"/>
      <c r="S11" s="39">
        <v>290288.52</v>
      </c>
      <c r="T11" s="39">
        <v>159529.32</v>
      </c>
      <c r="U11" s="39">
        <v>124868.41316629997</v>
      </c>
      <c r="V11" s="41"/>
      <c r="W11" s="39">
        <v>94036.246400000004</v>
      </c>
      <c r="X11" s="39"/>
      <c r="Y11" s="46"/>
      <c r="Z11" s="46">
        <f t="shared" si="0"/>
        <v>77468.849999999991</v>
      </c>
      <c r="AA11" s="46">
        <v>22225.1</v>
      </c>
      <c r="AB11" s="46">
        <v>5673.16</v>
      </c>
      <c r="AC11" s="46">
        <v>49570.59</v>
      </c>
      <c r="AD11" s="39">
        <v>38847.89840073204</v>
      </c>
      <c r="AE11" s="39">
        <v>8110.62</v>
      </c>
      <c r="AF11" s="39">
        <v>301160.10853177018</v>
      </c>
      <c r="AG11" s="42">
        <v>1655654.4000000001</v>
      </c>
      <c r="AH11" s="47"/>
      <c r="AI11" s="47"/>
      <c r="AJ11" s="42">
        <v>1580539.9300000002</v>
      </c>
      <c r="AK11" s="42">
        <v>483085.75999999978</v>
      </c>
      <c r="AL11" s="42">
        <v>407971.2899999998</v>
      </c>
      <c r="AM11" s="16"/>
      <c r="AN11" s="6"/>
      <c r="AO11" s="6"/>
    </row>
    <row r="12" spans="1:41">
      <c r="A12" s="1" t="s">
        <v>1</v>
      </c>
      <c r="B12" s="19">
        <v>20176.3</v>
      </c>
      <c r="C12" s="39">
        <v>727201.54098441696</v>
      </c>
      <c r="D12" s="40">
        <v>419244.4828017159</v>
      </c>
      <c r="E12" s="39">
        <v>185220.05591385037</v>
      </c>
      <c r="F12" s="43"/>
      <c r="G12" s="44"/>
      <c r="H12" s="45">
        <v>100</v>
      </c>
      <c r="I12" s="48"/>
      <c r="J12" s="45"/>
      <c r="K12" s="44"/>
      <c r="L12" s="44"/>
      <c r="M12" s="45">
        <v>2</v>
      </c>
      <c r="N12" s="44">
        <v>10</v>
      </c>
      <c r="O12" s="44"/>
      <c r="P12" s="44"/>
      <c r="Q12" s="44"/>
      <c r="R12" s="44"/>
      <c r="S12" s="39">
        <v>671835.42</v>
      </c>
      <c r="T12" s="39">
        <v>354958.26</v>
      </c>
      <c r="U12" s="39">
        <v>287490.45543976349</v>
      </c>
      <c r="V12" s="41">
        <v>81410.69</v>
      </c>
      <c r="W12" s="39">
        <v>220783.30840000004</v>
      </c>
      <c r="X12" s="39"/>
      <c r="Y12" s="46">
        <v>183798</v>
      </c>
      <c r="Z12" s="46">
        <f t="shared" si="0"/>
        <v>141345.08000000002</v>
      </c>
      <c r="AA12" s="46">
        <v>51421.38</v>
      </c>
      <c r="AB12" s="46">
        <v>13127.4</v>
      </c>
      <c r="AC12" s="46">
        <v>76796.3</v>
      </c>
      <c r="AD12" s="39">
        <v>91325.884856937308</v>
      </c>
      <c r="AE12" s="39">
        <v>17843.16</v>
      </c>
      <c r="AF12" s="39">
        <v>694650.24731167848</v>
      </c>
      <c r="AG12" s="42">
        <v>4067259.53</v>
      </c>
      <c r="AH12" s="47">
        <v>29683.96</v>
      </c>
      <c r="AI12" s="47"/>
      <c r="AJ12" s="42">
        <v>3947647.56</v>
      </c>
      <c r="AK12" s="42">
        <v>671587.43000000017</v>
      </c>
      <c r="AL12" s="42">
        <v>551975.46000000089</v>
      </c>
      <c r="AM12" s="16"/>
      <c r="AN12" s="6"/>
      <c r="AO12" s="6"/>
    </row>
    <row r="13" spans="1:41">
      <c r="A13" s="1" t="s">
        <v>10</v>
      </c>
      <c r="B13" s="19">
        <v>4627.8</v>
      </c>
      <c r="C13" s="39">
        <v>124724.0312342895</v>
      </c>
      <c r="D13" s="40">
        <v>78408.459985244219</v>
      </c>
      <c r="E13" s="39">
        <v>57006.344315480797</v>
      </c>
      <c r="F13" s="49">
        <f>130+202.672</f>
        <v>332.67200000000003</v>
      </c>
      <c r="G13" s="44">
        <v>32430.44</v>
      </c>
      <c r="H13" s="45"/>
      <c r="I13" s="44"/>
      <c r="J13" s="45"/>
      <c r="K13" s="44"/>
      <c r="L13" s="44"/>
      <c r="M13" s="45"/>
      <c r="N13" s="44"/>
      <c r="O13" s="44"/>
      <c r="P13" s="44"/>
      <c r="Q13" s="44"/>
      <c r="R13" s="44"/>
      <c r="S13" s="39">
        <v>154574.42000000001</v>
      </c>
      <c r="T13" s="39">
        <v>84801.43</v>
      </c>
      <c r="U13" s="39">
        <v>50013.968852078433</v>
      </c>
      <c r="V13" s="41"/>
      <c r="W13" s="39">
        <v>51230.891800000005</v>
      </c>
      <c r="X13" s="39"/>
      <c r="Y13" s="46"/>
      <c r="Z13" s="46">
        <f t="shared" si="0"/>
        <v>42772.55</v>
      </c>
      <c r="AA13" s="46">
        <v>11334.9</v>
      </c>
      <c r="AB13" s="46">
        <v>3023.52</v>
      </c>
      <c r="AC13" s="46">
        <v>28414.13</v>
      </c>
      <c r="AD13" s="39">
        <v>20531.959377285944</v>
      </c>
      <c r="AE13" s="39">
        <v>7326.49</v>
      </c>
      <c r="AF13" s="39">
        <v>162564.45923424937</v>
      </c>
      <c r="AG13" s="42">
        <v>885527.52</v>
      </c>
      <c r="AH13" s="47"/>
      <c r="AI13" s="47"/>
      <c r="AJ13" s="42">
        <v>881085.09000000008</v>
      </c>
      <c r="AK13" s="42">
        <v>93674.930000000051</v>
      </c>
      <c r="AL13" s="42">
        <v>89232.500000000116</v>
      </c>
      <c r="AM13" s="16"/>
      <c r="AN13" s="6"/>
      <c r="AO13" s="6"/>
    </row>
    <row r="14" spans="1:41">
      <c r="A14" s="1" t="s">
        <v>11</v>
      </c>
      <c r="B14" s="19">
        <v>2410.1</v>
      </c>
      <c r="C14" s="39">
        <v>63917.055880193853</v>
      </c>
      <c r="D14" s="40">
        <v>40834.139204468018</v>
      </c>
      <c r="E14" s="39">
        <v>46325.768415800216</v>
      </c>
      <c r="F14" s="43"/>
      <c r="G14" s="44"/>
      <c r="H14" s="45">
        <f>94+31</f>
        <v>125</v>
      </c>
      <c r="I14" s="44">
        <v>6200</v>
      </c>
      <c r="J14" s="45"/>
      <c r="K14" s="44"/>
      <c r="L14" s="44"/>
      <c r="M14" s="45"/>
      <c r="N14" s="44"/>
      <c r="O14" s="44"/>
      <c r="P14" s="44"/>
      <c r="Q14" s="44"/>
      <c r="R14" s="44"/>
      <c r="S14" s="39">
        <v>76108.210000000006</v>
      </c>
      <c r="T14" s="39">
        <v>78446.42</v>
      </c>
      <c r="U14" s="39">
        <v>24931.374663000614</v>
      </c>
      <c r="V14" s="41"/>
      <c r="W14" s="39">
        <v>11406.882600000001</v>
      </c>
      <c r="X14" s="39">
        <v>200547.6</v>
      </c>
      <c r="Y14" s="46"/>
      <c r="Z14" s="46">
        <f t="shared" si="0"/>
        <v>48104.67</v>
      </c>
      <c r="AA14" s="46">
        <v>9420.18</v>
      </c>
      <c r="AB14" s="46">
        <v>2230.8000000000002</v>
      </c>
      <c r="AC14" s="46">
        <v>36453.69</v>
      </c>
      <c r="AD14" s="39">
        <v>12999.12792259753</v>
      </c>
      <c r="AE14" s="39"/>
      <c r="AF14" s="39">
        <v>80845.980736303289</v>
      </c>
      <c r="AG14" s="42">
        <v>686423.94</v>
      </c>
      <c r="AH14" s="47"/>
      <c r="AI14" s="47"/>
      <c r="AJ14" s="42">
        <v>655888.38</v>
      </c>
      <c r="AK14" s="42">
        <v>50301.659999999916</v>
      </c>
      <c r="AL14" s="42">
        <v>19766.099999999977</v>
      </c>
      <c r="AM14" s="16"/>
      <c r="AN14" s="6"/>
      <c r="AO14" s="6"/>
    </row>
    <row r="15" spans="1:41">
      <c r="A15" s="1" t="s">
        <v>12</v>
      </c>
      <c r="B15" s="19">
        <v>2398</v>
      </c>
      <c r="C15" s="39">
        <v>62141.937653136745</v>
      </c>
      <c r="D15" s="40">
        <v>40629.129833747276</v>
      </c>
      <c r="E15" s="39">
        <v>6360</v>
      </c>
      <c r="F15" s="43"/>
      <c r="G15" s="44"/>
      <c r="H15" s="45">
        <v>85</v>
      </c>
      <c r="I15" s="44">
        <v>29500</v>
      </c>
      <c r="J15" s="45"/>
      <c r="K15" s="44"/>
      <c r="L15" s="44"/>
      <c r="M15" s="45"/>
      <c r="N15" s="44"/>
      <c r="O15" s="44"/>
      <c r="P15" s="44"/>
      <c r="Q15" s="44"/>
      <c r="R15" s="44"/>
      <c r="S15" s="39">
        <v>75946.100000000006</v>
      </c>
      <c r="T15" s="39">
        <v>78348.22</v>
      </c>
      <c r="U15" s="39">
        <v>24810.673890160353</v>
      </c>
      <c r="V15" s="41"/>
      <c r="W15" s="39">
        <v>11458.123</v>
      </c>
      <c r="X15" s="39">
        <v>200441.28</v>
      </c>
      <c r="Y15" s="46"/>
      <c r="Z15" s="46">
        <f t="shared" si="0"/>
        <v>70015.790000000008</v>
      </c>
      <c r="AA15" s="46">
        <v>8920.32</v>
      </c>
      <c r="AB15" s="46">
        <v>2105.8200000000002</v>
      </c>
      <c r="AC15" s="46">
        <v>58989.65</v>
      </c>
      <c r="AD15" s="39">
        <v>12963.139179033602</v>
      </c>
      <c r="AE15" s="39">
        <v>4504.95</v>
      </c>
      <c r="AF15" s="39">
        <v>84945.040372040705</v>
      </c>
      <c r="AG15" s="42">
        <v>685440.3</v>
      </c>
      <c r="AH15" s="47"/>
      <c r="AI15" s="47"/>
      <c r="AJ15" s="42">
        <v>697315.62</v>
      </c>
      <c r="AK15" s="42">
        <v>25661.700000000186</v>
      </c>
      <c r="AL15" s="42">
        <v>37537.020000000135</v>
      </c>
      <c r="AM15" s="16"/>
      <c r="AN15" s="6"/>
      <c r="AO15" s="6"/>
    </row>
    <row r="16" spans="1:41">
      <c r="A16" s="1" t="s">
        <v>15</v>
      </c>
      <c r="B16" s="19">
        <v>2424</v>
      </c>
      <c r="C16" s="39">
        <v>69130.134367474326</v>
      </c>
      <c r="D16" s="40">
        <v>41069.645836948868</v>
      </c>
      <c r="E16" s="39">
        <v>16337.980681257928</v>
      </c>
      <c r="F16" s="43"/>
      <c r="G16" s="44"/>
      <c r="H16" s="45">
        <f>60+97</f>
        <v>157</v>
      </c>
      <c r="I16" s="44">
        <v>22900</v>
      </c>
      <c r="J16" s="45"/>
      <c r="K16" s="44"/>
      <c r="L16" s="44"/>
      <c r="M16" s="45"/>
      <c r="N16" s="44">
        <v>4</v>
      </c>
      <c r="O16" s="44"/>
      <c r="P16" s="44"/>
      <c r="Q16" s="44"/>
      <c r="R16" s="44"/>
      <c r="S16" s="39">
        <v>76513.490000000005</v>
      </c>
      <c r="T16" s="39">
        <v>78691.94</v>
      </c>
      <c r="U16" s="39">
        <v>25070.033673122893</v>
      </c>
      <c r="V16" s="41"/>
      <c r="W16" s="39">
        <v>17399.560800000003</v>
      </c>
      <c r="X16" s="39">
        <v>201606.36</v>
      </c>
      <c r="Y16" s="46"/>
      <c r="Z16" s="46">
        <f t="shared" si="0"/>
        <v>44906.619999999995</v>
      </c>
      <c r="AA16" s="46">
        <v>9221.0400000000009</v>
      </c>
      <c r="AB16" s="46">
        <v>2243.16</v>
      </c>
      <c r="AC16" s="46">
        <v>33442.42</v>
      </c>
      <c r="AD16" s="39">
        <v>13069.626809832131</v>
      </c>
      <c r="AE16" s="39">
        <v>2000</v>
      </c>
      <c r="AF16" s="39">
        <v>83312.251485332221</v>
      </c>
      <c r="AG16" s="42">
        <v>689798.16</v>
      </c>
      <c r="AH16" s="47"/>
      <c r="AI16" s="47"/>
      <c r="AJ16" s="42">
        <v>656836.63</v>
      </c>
      <c r="AK16" s="42">
        <v>56580.079999999842</v>
      </c>
      <c r="AL16" s="42">
        <v>23618.549999999814</v>
      </c>
      <c r="AM16" s="16"/>
      <c r="AN16" s="6"/>
      <c r="AO16" s="6"/>
    </row>
    <row r="17" spans="1:41">
      <c r="A17" s="1" t="s">
        <v>13</v>
      </c>
      <c r="B17" s="19">
        <v>20358</v>
      </c>
      <c r="C17" s="39">
        <v>613243.5117263376</v>
      </c>
      <c r="D17" s="40">
        <v>344924.03050685028</v>
      </c>
      <c r="E17" s="39">
        <v>308186.06359482225</v>
      </c>
      <c r="F17" s="49">
        <f>700+70+248.091</f>
        <v>1018.091</v>
      </c>
      <c r="G17" s="44">
        <f>11210.37+39698.41</f>
        <v>50908.780000000006</v>
      </c>
      <c r="H17" s="45">
        <v>130</v>
      </c>
      <c r="I17" s="44"/>
      <c r="J17" s="45">
        <v>1</v>
      </c>
      <c r="K17" s="44"/>
      <c r="L17" s="44"/>
      <c r="M17" s="45">
        <v>3</v>
      </c>
      <c r="N17" s="44">
        <v>45</v>
      </c>
      <c r="O17" s="44"/>
      <c r="P17" s="44"/>
      <c r="Q17" s="44">
        <v>560</v>
      </c>
      <c r="R17" s="44"/>
      <c r="S17" s="39">
        <v>729748.21</v>
      </c>
      <c r="T17" s="39">
        <v>368344.04</v>
      </c>
      <c r="U17" s="39">
        <v>272265.97885966825</v>
      </c>
      <c r="V17" s="41">
        <v>27387.99</v>
      </c>
      <c r="W17" s="39">
        <v>216927.46299999999</v>
      </c>
      <c r="X17" s="39"/>
      <c r="Y17" s="46"/>
      <c r="Z17" s="46">
        <f t="shared" si="0"/>
        <v>178265.87</v>
      </c>
      <c r="AA17" s="46">
        <v>55191.67</v>
      </c>
      <c r="AB17" s="46">
        <v>14067.66</v>
      </c>
      <c r="AC17" s="46">
        <v>109006.54</v>
      </c>
      <c r="AD17" s="39">
        <v>89602.954915248556</v>
      </c>
      <c r="AE17" s="39">
        <v>12221.94</v>
      </c>
      <c r="AF17" s="39">
        <v>695124.0917072579</v>
      </c>
      <c r="AG17" s="42">
        <v>3815244.2</v>
      </c>
      <c r="AH17" s="47">
        <v>1177.96</v>
      </c>
      <c r="AI17" s="47"/>
      <c r="AJ17" s="42">
        <v>3678851.8200000003</v>
      </c>
      <c r="AK17" s="42">
        <v>671446.31000000052</v>
      </c>
      <c r="AL17" s="42">
        <v>535053.93000000017</v>
      </c>
      <c r="AM17" s="16"/>
      <c r="AN17" s="6"/>
      <c r="AO17" s="6"/>
    </row>
    <row r="18" spans="1:41">
      <c r="A18" s="1" t="s">
        <v>16</v>
      </c>
      <c r="B18" s="19">
        <v>4621.5</v>
      </c>
      <c r="C18" s="39">
        <v>119442.6124235077</v>
      </c>
      <c r="D18" s="40">
        <v>78301.719569083842</v>
      </c>
      <c r="E18" s="39">
        <v>45544.650141928025</v>
      </c>
      <c r="F18" s="49">
        <v>49.49</v>
      </c>
      <c r="G18" s="44">
        <v>7919.11</v>
      </c>
      <c r="H18" s="45">
        <f>16+56</f>
        <v>72</v>
      </c>
      <c r="I18" s="44">
        <v>26950</v>
      </c>
      <c r="J18" s="45"/>
      <c r="K18" s="44"/>
      <c r="L18" s="44"/>
      <c r="M18" s="45">
        <v>2</v>
      </c>
      <c r="N18" s="44"/>
      <c r="O18" s="44"/>
      <c r="P18" s="44"/>
      <c r="Q18" s="44">
        <v>100</v>
      </c>
      <c r="R18" s="44"/>
      <c r="S18" s="39">
        <v>156523.46</v>
      </c>
      <c r="T18" s="39">
        <v>23784.99</v>
      </c>
      <c r="U18" s="39">
        <v>52050.417421591359</v>
      </c>
      <c r="V18" s="41">
        <v>38390.199999999997</v>
      </c>
      <c r="W18" s="39">
        <v>51226.853200000005</v>
      </c>
      <c r="X18" s="39"/>
      <c r="Y18" s="46"/>
      <c r="Z18" s="46">
        <f t="shared" si="0"/>
        <v>37423.65</v>
      </c>
      <c r="AA18" s="46">
        <v>11470.74</v>
      </c>
      <c r="AB18" s="46">
        <v>3058.08</v>
      </c>
      <c r="AC18" s="46">
        <v>22894.83</v>
      </c>
      <c r="AD18" s="39">
        <v>19770.308874438611</v>
      </c>
      <c r="AE18" s="39">
        <v>4942.34</v>
      </c>
      <c r="AF18" s="39">
        <v>159968.97788756719</v>
      </c>
      <c r="AG18" s="42">
        <v>816073.21000000008</v>
      </c>
      <c r="AH18" s="47">
        <v>17988.43</v>
      </c>
      <c r="AI18" s="47"/>
      <c r="AJ18" s="42">
        <v>801394.03</v>
      </c>
      <c r="AK18" s="42">
        <v>91925.489999999758</v>
      </c>
      <c r="AL18" s="42">
        <v>77246.309999999707</v>
      </c>
      <c r="AM18" s="16"/>
      <c r="AN18" s="6"/>
      <c r="AO18" s="6"/>
    </row>
    <row r="19" spans="1:41">
      <c r="A19" s="1" t="s">
        <v>17</v>
      </c>
      <c r="B19" s="19">
        <v>7672.4</v>
      </c>
      <c r="C19" s="39">
        <v>229851.86311089076</v>
      </c>
      <c r="D19" s="40">
        <v>134898.27580770408</v>
      </c>
      <c r="E19" s="39">
        <v>104769.07317534236</v>
      </c>
      <c r="F19" s="43"/>
      <c r="G19" s="44"/>
      <c r="H19" s="45">
        <v>28</v>
      </c>
      <c r="I19" s="44"/>
      <c r="J19" s="45"/>
      <c r="K19" s="44"/>
      <c r="L19" s="44"/>
      <c r="M19" s="45">
        <v>3</v>
      </c>
      <c r="N19" s="44">
        <v>20</v>
      </c>
      <c r="O19" s="44"/>
      <c r="P19" s="44"/>
      <c r="Q19" s="44"/>
      <c r="R19" s="44"/>
      <c r="S19" s="39">
        <v>259431.85</v>
      </c>
      <c r="T19" s="39">
        <v>140264.49</v>
      </c>
      <c r="U19" s="39">
        <v>130119.04969623972</v>
      </c>
      <c r="V19" s="41">
        <v>3306.81</v>
      </c>
      <c r="W19" s="47">
        <v>84218.09</v>
      </c>
      <c r="X19" s="39"/>
      <c r="Y19" s="46"/>
      <c r="Z19" s="46">
        <f t="shared" si="0"/>
        <v>56400.08</v>
      </c>
      <c r="AA19" s="46">
        <v>19856.060000000001</v>
      </c>
      <c r="AB19" s="46">
        <v>5069.71</v>
      </c>
      <c r="AC19" s="46">
        <v>31474.31</v>
      </c>
      <c r="AD19" s="39">
        <v>34267.897943793745</v>
      </c>
      <c r="AE19" s="39">
        <v>10524.37</v>
      </c>
      <c r="AF19" s="39">
        <v>267892.40560068603</v>
      </c>
      <c r="AG19" s="42">
        <v>1463808.48</v>
      </c>
      <c r="AH19" s="47"/>
      <c r="AI19" s="47"/>
      <c r="AJ19" s="42">
        <v>1442311.93</v>
      </c>
      <c r="AK19" s="42">
        <v>254896.4600000002</v>
      </c>
      <c r="AL19" s="42">
        <v>233399.91000000015</v>
      </c>
      <c r="AM19" s="16"/>
      <c r="AN19" s="6"/>
      <c r="AO19" s="6"/>
    </row>
    <row r="20" spans="1:41">
      <c r="A20" s="1" t="s">
        <v>18</v>
      </c>
      <c r="B20" s="19">
        <v>6142.6</v>
      </c>
      <c r="C20" s="39">
        <v>185012.85007384358</v>
      </c>
      <c r="D20" s="40">
        <v>108000.90571091225</v>
      </c>
      <c r="E20" s="39">
        <v>78411.730891853673</v>
      </c>
      <c r="F20" s="43">
        <f>250+360</f>
        <v>610</v>
      </c>
      <c r="G20" s="44">
        <v>57623.5</v>
      </c>
      <c r="H20" s="45">
        <v>20</v>
      </c>
      <c r="I20" s="44"/>
      <c r="J20" s="45"/>
      <c r="K20" s="44"/>
      <c r="L20" s="44"/>
      <c r="M20" s="45"/>
      <c r="N20" s="44">
        <v>18</v>
      </c>
      <c r="O20" s="44"/>
      <c r="P20" s="44"/>
      <c r="Q20" s="44"/>
      <c r="R20" s="44"/>
      <c r="S20" s="39">
        <v>208049.51</v>
      </c>
      <c r="T20" s="39">
        <v>15273</v>
      </c>
      <c r="U20" s="39">
        <v>68871.639039210917</v>
      </c>
      <c r="V20" s="41"/>
      <c r="W20" s="39">
        <v>67417.284000000014</v>
      </c>
      <c r="X20" s="39"/>
      <c r="Y20" s="46"/>
      <c r="Z20" s="46">
        <f t="shared" si="0"/>
        <v>36939.839999999997</v>
      </c>
      <c r="AA20" s="46">
        <v>15257.82</v>
      </c>
      <c r="AB20" s="46">
        <v>4067.88</v>
      </c>
      <c r="AC20" s="46">
        <v>17614.14</v>
      </c>
      <c r="AD20" s="39">
        <v>26348.144728578729</v>
      </c>
      <c r="AE20" s="39">
        <v>9400.18</v>
      </c>
      <c r="AF20" s="39">
        <v>215451.5974809413</v>
      </c>
      <c r="AG20" s="42">
        <v>1095546.43</v>
      </c>
      <c r="AH20" s="47">
        <v>33968.050000000003</v>
      </c>
      <c r="AI20" s="47"/>
      <c r="AJ20" s="42">
        <v>1047047.35</v>
      </c>
      <c r="AK20" s="42">
        <v>265728.43999999983</v>
      </c>
      <c r="AL20" s="42">
        <v>217229.35999999987</v>
      </c>
      <c r="AM20" s="16"/>
      <c r="AN20" s="6"/>
      <c r="AO20" s="6"/>
    </row>
    <row r="21" spans="1:41">
      <c r="A21" s="1" t="s">
        <v>14</v>
      </c>
      <c r="B21" s="19">
        <v>7120.8</v>
      </c>
      <c r="C21" s="39">
        <v>183206.55584660958</v>
      </c>
      <c r="D21" s="40">
        <v>120647.16752299733</v>
      </c>
      <c r="E21" s="39">
        <v>71547.789254384421</v>
      </c>
      <c r="F21" s="43"/>
      <c r="G21" s="44"/>
      <c r="H21" s="45">
        <v>27</v>
      </c>
      <c r="I21" s="44"/>
      <c r="J21" s="45"/>
      <c r="K21" s="44"/>
      <c r="L21" s="44"/>
      <c r="M21" s="45"/>
      <c r="N21" s="44">
        <v>6</v>
      </c>
      <c r="O21" s="44"/>
      <c r="P21" s="44"/>
      <c r="Q21" s="44"/>
      <c r="R21" s="44"/>
      <c r="S21" s="39">
        <v>192516.16</v>
      </c>
      <c r="T21" s="39">
        <v>104085.98</v>
      </c>
      <c r="U21" s="39">
        <v>75522.139923980372</v>
      </c>
      <c r="V21" s="41"/>
      <c r="W21" s="39">
        <v>27842.205599999998</v>
      </c>
      <c r="X21" s="39">
        <v>507242.76</v>
      </c>
      <c r="Y21" s="46"/>
      <c r="Z21" s="46">
        <f t="shared" si="0"/>
        <v>132716.40999999997</v>
      </c>
      <c r="AA21" s="46">
        <v>51413.88</v>
      </c>
      <c r="AB21" s="46">
        <v>10032.24</v>
      </c>
      <c r="AC21" s="46">
        <v>71270.289999999994</v>
      </c>
      <c r="AD21" s="39">
        <v>34770.768361160328</v>
      </c>
      <c r="AE21" s="39">
        <v>35444.980000000003</v>
      </c>
      <c r="AF21" s="39">
        <v>274309.78213562444</v>
      </c>
      <c r="AG21" s="42">
        <v>1636469.88</v>
      </c>
      <c r="AH21" s="47"/>
      <c r="AI21" s="47"/>
      <c r="AJ21" s="42">
        <v>1631435.69</v>
      </c>
      <c r="AK21" s="42">
        <v>586455.06999999983</v>
      </c>
      <c r="AL21" s="42">
        <v>581420.88000000012</v>
      </c>
      <c r="AM21" s="16"/>
      <c r="AN21" s="6"/>
      <c r="AO21" s="6"/>
    </row>
    <row r="22" spans="1:41">
      <c r="A22" s="1" t="s">
        <v>19</v>
      </c>
      <c r="B22" s="19">
        <v>2429.5</v>
      </c>
      <c r="C22" s="39">
        <v>67769.395907045749</v>
      </c>
      <c r="D22" s="40">
        <v>41162.831914549206</v>
      </c>
      <c r="E22" s="39">
        <v>16525.486381978604</v>
      </c>
      <c r="F22" s="43"/>
      <c r="G22" s="44"/>
      <c r="H22" s="45"/>
      <c r="I22" s="44"/>
      <c r="J22" s="45"/>
      <c r="K22" s="44"/>
      <c r="L22" s="44"/>
      <c r="M22" s="45"/>
      <c r="N22" s="44"/>
      <c r="O22" s="44"/>
      <c r="P22" s="44"/>
      <c r="Q22" s="44"/>
      <c r="R22" s="44"/>
      <c r="S22" s="39">
        <v>77184.039999999994</v>
      </c>
      <c r="T22" s="39">
        <v>41730.410000000003</v>
      </c>
      <c r="U22" s="39">
        <v>26372.901442595736</v>
      </c>
      <c r="V22" s="41"/>
      <c r="W22" s="39">
        <v>8426.6184000000012</v>
      </c>
      <c r="X22" s="39">
        <v>203373.84</v>
      </c>
      <c r="Y22" s="46"/>
      <c r="Z22" s="46">
        <f t="shared" si="0"/>
        <v>52250.590000000004</v>
      </c>
      <c r="AA22" s="46">
        <v>8422.5</v>
      </c>
      <c r="AB22" s="46">
        <v>2011.08</v>
      </c>
      <c r="AC22" s="46">
        <v>41817.01</v>
      </c>
      <c r="AD22" s="39">
        <v>12735.441693270281</v>
      </c>
      <c r="AE22" s="39">
        <v>5608.77</v>
      </c>
      <c r="AF22" s="39">
        <v>87105.517105451581</v>
      </c>
      <c r="AG22" s="42">
        <v>641922.18000000005</v>
      </c>
      <c r="AH22" s="47"/>
      <c r="AI22" s="47"/>
      <c r="AJ22" s="42">
        <v>598624.93999999994</v>
      </c>
      <c r="AK22" s="42">
        <v>300542.27</v>
      </c>
      <c r="AL22" s="42">
        <v>257245.02999999991</v>
      </c>
      <c r="AM22" s="16"/>
      <c r="AN22" s="6"/>
      <c r="AO22" s="6"/>
    </row>
    <row r="23" spans="1:41">
      <c r="A23" s="1" t="s">
        <v>20</v>
      </c>
      <c r="B23" s="19">
        <v>3742.4</v>
      </c>
      <c r="C23" s="39">
        <v>98902.178746302612</v>
      </c>
      <c r="D23" s="40">
        <v>62210.833599307771</v>
      </c>
      <c r="E23" s="39">
        <v>0</v>
      </c>
      <c r="F23" s="43"/>
      <c r="G23" s="44"/>
      <c r="H23" s="45"/>
      <c r="I23" s="44"/>
      <c r="J23" s="45"/>
      <c r="K23" s="44"/>
      <c r="L23" s="44"/>
      <c r="M23" s="45"/>
      <c r="N23" s="44"/>
      <c r="O23" s="44"/>
      <c r="P23" s="44"/>
      <c r="Q23" s="44"/>
      <c r="R23" s="44"/>
      <c r="S23" s="39">
        <v>72637.53</v>
      </c>
      <c r="T23" s="39">
        <v>45746.28</v>
      </c>
      <c r="U23" s="39">
        <v>38172.229424577185</v>
      </c>
      <c r="V23" s="41"/>
      <c r="W23" s="39">
        <v>8380.1056000000008</v>
      </c>
      <c r="X23" s="39">
        <v>191393.4</v>
      </c>
      <c r="Y23" s="46"/>
      <c r="Z23" s="46">
        <f t="shared" si="0"/>
        <v>37249.03</v>
      </c>
      <c r="AA23" s="46">
        <v>7806.6</v>
      </c>
      <c r="AB23" s="46">
        <v>1893</v>
      </c>
      <c r="AC23" s="46">
        <v>27549.43</v>
      </c>
      <c r="AD23" s="39">
        <v>15618.007596169871</v>
      </c>
      <c r="AE23" s="39">
        <v>348.37</v>
      </c>
      <c r="AF23" s="39">
        <v>125885.89886085285</v>
      </c>
      <c r="AG23" s="42">
        <v>650439.96000000008</v>
      </c>
      <c r="AH23" s="47"/>
      <c r="AI23" s="47"/>
      <c r="AJ23" s="42">
        <v>608729.41</v>
      </c>
      <c r="AK23" s="42">
        <v>157441.91000000003</v>
      </c>
      <c r="AL23" s="42">
        <v>115731.35999999999</v>
      </c>
      <c r="AM23" s="16"/>
      <c r="AN23" s="6"/>
      <c r="AO23" s="6"/>
    </row>
    <row r="24" spans="1:41">
      <c r="A24" s="1" t="s">
        <v>21</v>
      </c>
      <c r="B24" s="19">
        <v>7757</v>
      </c>
      <c r="C24" s="39">
        <v>291746.75372248742</v>
      </c>
      <c r="D24" s="40">
        <v>161183.14324692389</v>
      </c>
      <c r="E24" s="39">
        <v>121185.32080915417</v>
      </c>
      <c r="F24" s="43"/>
      <c r="G24" s="44"/>
      <c r="H24" s="45">
        <v>26</v>
      </c>
      <c r="I24" s="44"/>
      <c r="J24" s="45"/>
      <c r="K24" s="44"/>
      <c r="L24" s="44"/>
      <c r="M24" s="45"/>
      <c r="N24" s="44">
        <v>10</v>
      </c>
      <c r="O24" s="44"/>
      <c r="P24" s="44"/>
      <c r="Q24" s="44"/>
      <c r="R24" s="44"/>
      <c r="S24" s="39">
        <v>259354.48</v>
      </c>
      <c r="T24" s="39">
        <v>140218.87</v>
      </c>
      <c r="U24" s="39">
        <v>93446.761049130931</v>
      </c>
      <c r="V24" s="41"/>
      <c r="W24" s="39">
        <v>97661.276800000007</v>
      </c>
      <c r="X24" s="39"/>
      <c r="Y24" s="46">
        <v>70952.160000000003</v>
      </c>
      <c r="Z24" s="46">
        <f t="shared" si="0"/>
        <v>51448.569999999992</v>
      </c>
      <c r="AA24" s="46">
        <v>1905.6</v>
      </c>
      <c r="AB24" s="46">
        <v>5066.88</v>
      </c>
      <c r="AC24" s="46">
        <v>44476.09</v>
      </c>
      <c r="AD24" s="39">
        <v>35657.944696315113</v>
      </c>
      <c r="AE24" s="39">
        <v>3629.41</v>
      </c>
      <c r="AF24" s="39">
        <v>263835.32368470379</v>
      </c>
      <c r="AG24" s="42">
        <v>1553695.8599999999</v>
      </c>
      <c r="AH24" s="47"/>
      <c r="AI24" s="47"/>
      <c r="AJ24" s="42">
        <v>1467989.48</v>
      </c>
      <c r="AK24" s="42">
        <v>440204.20999999996</v>
      </c>
      <c r="AL24" s="42">
        <v>354497.83</v>
      </c>
      <c r="AM24" s="16"/>
      <c r="AN24" s="6"/>
      <c r="AO24" s="6"/>
    </row>
    <row r="25" spans="1:41" s="10" customFormat="1">
      <c r="A25" s="4" t="s">
        <v>24</v>
      </c>
      <c r="B25" s="8">
        <v>13863.5</v>
      </c>
      <c r="C25" s="39">
        <v>543131.92655628407</v>
      </c>
      <c r="D25" s="40">
        <v>234888.21578405146</v>
      </c>
      <c r="E25" s="39">
        <v>177308.29313474393</v>
      </c>
      <c r="F25" s="43"/>
      <c r="G25" s="44"/>
      <c r="H25" s="45">
        <v>48</v>
      </c>
      <c r="I25" s="44"/>
      <c r="J25" s="45"/>
      <c r="K25" s="44">
        <v>1</v>
      </c>
      <c r="L25" s="44">
        <v>19200</v>
      </c>
      <c r="M25" s="45"/>
      <c r="N25" s="44">
        <v>12</v>
      </c>
      <c r="O25" s="44"/>
      <c r="P25" s="44"/>
      <c r="Q25" s="44"/>
      <c r="R25" s="44"/>
      <c r="S25" s="39">
        <v>491980.42</v>
      </c>
      <c r="T25" s="39">
        <v>250932.24</v>
      </c>
      <c r="U25" s="39">
        <v>146248.76888850628</v>
      </c>
      <c r="V25" s="41"/>
      <c r="W25" s="39">
        <v>149548.39120000001</v>
      </c>
      <c r="X25" s="39"/>
      <c r="Y25" s="46"/>
      <c r="Z25" s="46">
        <f t="shared" si="0"/>
        <v>132907.24</v>
      </c>
      <c r="AA25" s="46">
        <v>38713.199999999997</v>
      </c>
      <c r="AB25" s="46">
        <v>9677.58</v>
      </c>
      <c r="AC25" s="46">
        <v>84516.46</v>
      </c>
      <c r="AD25" s="39">
        <v>61271.642099054341</v>
      </c>
      <c r="AE25" s="39">
        <v>9034.19</v>
      </c>
      <c r="AF25" s="39">
        <v>474080.55900449806</v>
      </c>
      <c r="AG25" s="42">
        <v>2553960.29</v>
      </c>
      <c r="AH25" s="47"/>
      <c r="AI25" s="47"/>
      <c r="AJ25" s="42">
        <v>2563705.9900000002</v>
      </c>
      <c r="AK25" s="42">
        <v>334663.29000000004</v>
      </c>
      <c r="AL25" s="42">
        <v>344408.99000000022</v>
      </c>
      <c r="AM25" s="16"/>
      <c r="AN25" s="9"/>
      <c r="AO25" s="9"/>
    </row>
    <row r="26" spans="1:41">
      <c r="A26" s="1" t="s">
        <v>25</v>
      </c>
      <c r="B26" s="19">
        <v>3200.9</v>
      </c>
      <c r="C26" s="39">
        <v>191037.25743285677</v>
      </c>
      <c r="D26" s="40">
        <v>54232.60287107659</v>
      </c>
      <c r="E26" s="39">
        <v>0</v>
      </c>
      <c r="F26" s="43"/>
      <c r="G26" s="44"/>
      <c r="H26" s="45"/>
      <c r="I26" s="44"/>
      <c r="J26" s="45"/>
      <c r="K26" s="44"/>
      <c r="L26" s="44"/>
      <c r="M26" s="45"/>
      <c r="N26" s="44"/>
      <c r="O26" s="44"/>
      <c r="P26" s="44"/>
      <c r="Q26" s="44"/>
      <c r="R26" s="44"/>
      <c r="S26" s="39">
        <v>84854.92</v>
      </c>
      <c r="T26" s="39">
        <v>95789.06</v>
      </c>
      <c r="U26" s="39">
        <v>37983.231664117986</v>
      </c>
      <c r="V26" s="41"/>
      <c r="W26" s="39">
        <v>19545.0962</v>
      </c>
      <c r="X26" s="39">
        <v>223601.28</v>
      </c>
      <c r="Y26" s="46"/>
      <c r="Z26" s="46">
        <f t="shared" si="0"/>
        <v>9397.7199999999993</v>
      </c>
      <c r="AA26" s="46">
        <v>7600.86</v>
      </c>
      <c r="AB26" s="46">
        <v>1796.86</v>
      </c>
      <c r="AC26" s="46">
        <v>0</v>
      </c>
      <c r="AD26" s="39">
        <v>15926.89770857742</v>
      </c>
      <c r="AE26" s="39">
        <v>3390.26</v>
      </c>
      <c r="AF26" s="39">
        <v>110763.35644364683</v>
      </c>
      <c r="AG26" s="42">
        <v>905292.72</v>
      </c>
      <c r="AH26" s="47"/>
      <c r="AI26" s="47"/>
      <c r="AJ26" s="42">
        <v>903137.65</v>
      </c>
      <c r="AK26" s="42">
        <v>29271.169999999925</v>
      </c>
      <c r="AL26" s="42">
        <v>27116.1</v>
      </c>
      <c r="AM26" s="16"/>
      <c r="AN26" s="6"/>
      <c r="AO26" s="6"/>
    </row>
    <row r="27" spans="1:41" s="10" customFormat="1">
      <c r="A27" s="4" t="s">
        <v>26</v>
      </c>
      <c r="B27" s="8">
        <v>3103.4</v>
      </c>
      <c r="C27" s="39">
        <v>86535.743242627912</v>
      </c>
      <c r="D27" s="40">
        <v>52580.6678590706</v>
      </c>
      <c r="E27" s="39">
        <v>54799.867396887654</v>
      </c>
      <c r="F27" s="43">
        <v>100</v>
      </c>
      <c r="G27" s="44"/>
      <c r="H27" s="45"/>
      <c r="I27" s="44"/>
      <c r="J27" s="45"/>
      <c r="K27" s="44"/>
      <c r="L27" s="44"/>
      <c r="M27" s="45"/>
      <c r="N27" s="44">
        <v>15</v>
      </c>
      <c r="O27" s="44"/>
      <c r="P27" s="44"/>
      <c r="Q27" s="44"/>
      <c r="R27" s="44"/>
      <c r="S27" s="39">
        <v>105255.34</v>
      </c>
      <c r="T27" s="39">
        <v>56907.46</v>
      </c>
      <c r="U27" s="39">
        <v>41756.245833991612</v>
      </c>
      <c r="V27" s="41">
        <v>996.4</v>
      </c>
      <c r="W27" s="39">
        <v>34100.517000000007</v>
      </c>
      <c r="X27" s="39"/>
      <c r="Y27" s="46"/>
      <c r="Z27" s="46">
        <f t="shared" si="0"/>
        <v>22325.8</v>
      </c>
      <c r="AA27" s="46">
        <v>7718.7</v>
      </c>
      <c r="AB27" s="46">
        <v>2058.36</v>
      </c>
      <c r="AC27" s="46">
        <v>12548.74</v>
      </c>
      <c r="AD27" s="39">
        <v>13869.026593082934</v>
      </c>
      <c r="AE27" s="39">
        <v>3197.31</v>
      </c>
      <c r="AF27" s="39">
        <v>107299.80226880364</v>
      </c>
      <c r="AG27" s="42">
        <v>594000.9</v>
      </c>
      <c r="AH27" s="47"/>
      <c r="AI27" s="47"/>
      <c r="AJ27" s="42">
        <v>591361.96</v>
      </c>
      <c r="AK27" s="42">
        <v>80023.510000000242</v>
      </c>
      <c r="AL27" s="42">
        <v>77384.570000000182</v>
      </c>
      <c r="AM27" s="16"/>
      <c r="AN27" s="9"/>
      <c r="AO27" s="9"/>
    </row>
    <row r="28" spans="1:41">
      <c r="A28" s="1" t="s">
        <v>27</v>
      </c>
      <c r="B28" s="19">
        <v>4654</v>
      </c>
      <c r="C28" s="39">
        <v>129423.22846642969</v>
      </c>
      <c r="D28" s="40">
        <v>78852.364573085826</v>
      </c>
      <c r="E28" s="39">
        <v>38470.659255614737</v>
      </c>
      <c r="F28" s="43"/>
      <c r="G28" s="44"/>
      <c r="H28" s="45">
        <v>6</v>
      </c>
      <c r="I28" s="44"/>
      <c r="J28" s="45"/>
      <c r="K28" s="44">
        <v>2</v>
      </c>
      <c r="L28" s="44">
        <v>19000</v>
      </c>
      <c r="M28" s="45"/>
      <c r="N28" s="44"/>
      <c r="O28" s="44"/>
      <c r="P28" s="44"/>
      <c r="Q28" s="44"/>
      <c r="R28" s="44"/>
      <c r="S28" s="39">
        <v>157805.63</v>
      </c>
      <c r="T28" s="39">
        <v>85319.35</v>
      </c>
      <c r="U28" s="39">
        <v>60812.02243786816</v>
      </c>
      <c r="V28" s="41"/>
      <c r="W28" s="39">
        <v>51125.591</v>
      </c>
      <c r="X28" s="39"/>
      <c r="Y28" s="46">
        <v>43182.239999999998</v>
      </c>
      <c r="Z28" s="46">
        <f t="shared" si="0"/>
        <v>36929.600000000006</v>
      </c>
      <c r="AA28" s="46">
        <v>11566.74</v>
      </c>
      <c r="AB28" s="46">
        <v>3084.96</v>
      </c>
      <c r="AC28" s="46">
        <v>22277.9</v>
      </c>
      <c r="AD28" s="39">
        <v>21412.145912936772</v>
      </c>
      <c r="AE28" s="39">
        <v>9904.74</v>
      </c>
      <c r="AF28" s="39">
        <v>166021.57927918158</v>
      </c>
      <c r="AG28" s="42">
        <v>967487.25</v>
      </c>
      <c r="AH28" s="47"/>
      <c r="AI28" s="47"/>
      <c r="AJ28" s="42">
        <v>952427.44000000006</v>
      </c>
      <c r="AK28" s="42">
        <v>146028.97000000009</v>
      </c>
      <c r="AL28" s="42">
        <v>130969.16000000003</v>
      </c>
      <c r="AM28" s="16"/>
      <c r="AN28" s="6"/>
      <c r="AO28" s="6"/>
    </row>
    <row r="29" spans="1:41" s="10" customFormat="1">
      <c r="A29" s="4" t="s">
        <v>22</v>
      </c>
      <c r="B29" s="8">
        <v>9316</v>
      </c>
      <c r="C29" s="39">
        <v>332603.70226269076</v>
      </c>
      <c r="D29" s="40">
        <v>163796.50923108429</v>
      </c>
      <c r="E29" s="39">
        <v>89083.563706340123</v>
      </c>
      <c r="F29" s="43"/>
      <c r="G29" s="44"/>
      <c r="H29" s="45"/>
      <c r="I29" s="44"/>
      <c r="J29" s="45"/>
      <c r="K29" s="44"/>
      <c r="L29" s="44"/>
      <c r="M29" s="45"/>
      <c r="N29" s="44"/>
      <c r="O29" s="44"/>
      <c r="P29" s="44"/>
      <c r="Q29" s="44"/>
      <c r="R29" s="44"/>
      <c r="S29" s="39">
        <v>310239.43</v>
      </c>
      <c r="T29" s="39">
        <v>47156.480000000003</v>
      </c>
      <c r="U29" s="39">
        <v>146523.36530290759</v>
      </c>
      <c r="V29" s="41">
        <v>4004.53</v>
      </c>
      <c r="W29" s="39">
        <v>101711.48900000002</v>
      </c>
      <c r="X29" s="39"/>
      <c r="Y29" s="46">
        <v>84897.12</v>
      </c>
      <c r="Z29" s="46">
        <f t="shared" si="0"/>
        <v>80892.170000000013</v>
      </c>
      <c r="AA29" s="46">
        <v>29815.38</v>
      </c>
      <c r="AB29" s="46">
        <v>7075.56</v>
      </c>
      <c r="AC29" s="46">
        <v>44001.23</v>
      </c>
      <c r="AD29" s="39">
        <v>41025.878019965399</v>
      </c>
      <c r="AE29" s="39">
        <v>5123.03</v>
      </c>
      <c r="AF29" s="39">
        <v>317625.06582399138</v>
      </c>
      <c r="AG29" s="42">
        <v>1724542.4500000002</v>
      </c>
      <c r="AH29" s="47">
        <v>6575.65</v>
      </c>
      <c r="AI29" s="47">
        <v>6485.69</v>
      </c>
      <c r="AJ29" s="42">
        <v>1712552.9000000001</v>
      </c>
      <c r="AK29" s="42">
        <v>87489.959999999963</v>
      </c>
      <c r="AL29" s="42">
        <v>75500.409999999916</v>
      </c>
      <c r="AM29" s="16"/>
      <c r="AN29" s="9"/>
      <c r="AO29" s="9"/>
    </row>
    <row r="30" spans="1:41">
      <c r="A30" s="1" t="s">
        <v>23</v>
      </c>
      <c r="B30" s="19">
        <v>10136.4</v>
      </c>
      <c r="C30" s="39">
        <v>365803.11603073624</v>
      </c>
      <c r="D30" s="40">
        <v>178221.01075246491</v>
      </c>
      <c r="E30" s="39">
        <v>109441.92266493622</v>
      </c>
      <c r="F30" s="43"/>
      <c r="G30" s="44"/>
      <c r="H30" s="45">
        <v>78</v>
      </c>
      <c r="I30" s="44"/>
      <c r="J30" s="45"/>
      <c r="K30" s="44"/>
      <c r="L30" s="44"/>
      <c r="M30" s="45">
        <v>1</v>
      </c>
      <c r="N30" s="44">
        <v>8</v>
      </c>
      <c r="O30" s="44"/>
      <c r="P30" s="44"/>
      <c r="Q30" s="44"/>
      <c r="R30" s="44"/>
      <c r="S30" s="39">
        <v>340447.08999999997</v>
      </c>
      <c r="T30" s="39">
        <v>195062.62</v>
      </c>
      <c r="U30" s="39">
        <v>137105.76560103282</v>
      </c>
      <c r="V30" s="41"/>
      <c r="W30" s="39">
        <v>118058.95200000002</v>
      </c>
      <c r="X30" s="39"/>
      <c r="Y30" s="46"/>
      <c r="Z30" s="46">
        <f t="shared" si="0"/>
        <v>72079.009999999995</v>
      </c>
      <c r="AA30" s="46">
        <v>22509.66</v>
      </c>
      <c r="AB30" s="46">
        <v>6002.64</v>
      </c>
      <c r="AC30" s="46">
        <v>43566.71</v>
      </c>
      <c r="AD30" s="39">
        <v>43263.125724085156</v>
      </c>
      <c r="AE30" s="39">
        <v>14570.37</v>
      </c>
      <c r="AF30" s="39">
        <v>354592.44341415906</v>
      </c>
      <c r="AG30" s="42">
        <v>2023485.64</v>
      </c>
      <c r="AH30" s="47"/>
      <c r="AI30" s="47"/>
      <c r="AJ30" s="42">
        <v>1966171.97</v>
      </c>
      <c r="AK30" s="42">
        <v>356326.92000000016</v>
      </c>
      <c r="AL30" s="42">
        <v>299013.25000000023</v>
      </c>
      <c r="AM30" s="16"/>
      <c r="AN30" s="6"/>
      <c r="AO30" s="6"/>
    </row>
    <row r="31" spans="1:41" s="10" customFormat="1">
      <c r="A31" s="4" t="s">
        <v>28</v>
      </c>
      <c r="B31" s="8">
        <v>13379.6</v>
      </c>
      <c r="C31" s="39">
        <v>491636.74515619338</v>
      </c>
      <c r="D31" s="40">
        <v>235243.85733235462</v>
      </c>
      <c r="E31" s="39">
        <v>235659.52736278964</v>
      </c>
      <c r="F31" s="43">
        <v>120</v>
      </c>
      <c r="G31" s="44"/>
      <c r="H31" s="45">
        <v>57</v>
      </c>
      <c r="I31" s="44"/>
      <c r="J31" s="45">
        <v>3</v>
      </c>
      <c r="K31" s="44"/>
      <c r="L31" s="44"/>
      <c r="M31" s="45"/>
      <c r="N31" s="44"/>
      <c r="O31" s="44"/>
      <c r="P31" s="44"/>
      <c r="Q31" s="44"/>
      <c r="R31" s="44"/>
      <c r="S31" s="39">
        <v>458292.5</v>
      </c>
      <c r="T31" s="39">
        <v>247962.75</v>
      </c>
      <c r="U31" s="39">
        <v>186795.56179065339</v>
      </c>
      <c r="V31" s="41"/>
      <c r="W31" s="39">
        <v>152297.3126</v>
      </c>
      <c r="X31" s="39"/>
      <c r="Y31" s="46"/>
      <c r="Z31" s="46">
        <f t="shared" si="0"/>
        <v>142426.59</v>
      </c>
      <c r="AA31" s="46">
        <v>39529.32</v>
      </c>
      <c r="AB31" s="46">
        <v>10443.48</v>
      </c>
      <c r="AC31" s="46">
        <v>92453.79</v>
      </c>
      <c r="AD31" s="39">
        <v>61362.36680892326</v>
      </c>
      <c r="AE31" s="39">
        <v>6466.49</v>
      </c>
      <c r="AF31" s="39">
        <v>455280.59889981477</v>
      </c>
      <c r="AG31" s="42">
        <v>2590209.48</v>
      </c>
      <c r="AH31" s="47"/>
      <c r="AI31" s="47">
        <v>120702.78</v>
      </c>
      <c r="AJ31" s="42">
        <v>2512664.9200000004</v>
      </c>
      <c r="AK31" s="42">
        <v>322671.07999999821</v>
      </c>
      <c r="AL31" s="42">
        <v>245126.51999999862</v>
      </c>
      <c r="AM31" s="16"/>
      <c r="AN31" s="9"/>
      <c r="AO31" s="9"/>
    </row>
    <row r="32" spans="1:41">
      <c r="A32" s="1" t="s">
        <v>29</v>
      </c>
      <c r="B32" s="19">
        <v>4634.1000000000004</v>
      </c>
      <c r="C32" s="39">
        <v>151027.92118309956</v>
      </c>
      <c r="D32" s="40">
        <v>81478.038152401015</v>
      </c>
      <c r="E32" s="39">
        <v>55916.974968717252</v>
      </c>
      <c r="F32" s="43">
        <v>90</v>
      </c>
      <c r="G32" s="44"/>
      <c r="H32" s="45"/>
      <c r="I32" s="44"/>
      <c r="J32" s="45"/>
      <c r="K32" s="44"/>
      <c r="L32" s="44"/>
      <c r="M32" s="45"/>
      <c r="N32" s="44"/>
      <c r="O32" s="44"/>
      <c r="P32" s="44"/>
      <c r="Q32" s="44"/>
      <c r="R32" s="44"/>
      <c r="S32" s="39">
        <v>157028.23000000001</v>
      </c>
      <c r="T32" s="39">
        <v>77824.12</v>
      </c>
      <c r="U32" s="39">
        <v>55905.133249114057</v>
      </c>
      <c r="V32" s="41"/>
      <c r="W32" s="39">
        <v>50505.246000000006</v>
      </c>
      <c r="X32" s="39"/>
      <c r="Y32" s="46"/>
      <c r="Z32" s="46">
        <f t="shared" si="0"/>
        <v>38774.31</v>
      </c>
      <c r="AA32" s="46">
        <v>11511.66</v>
      </c>
      <c r="AB32" s="46">
        <v>3069</v>
      </c>
      <c r="AC32" s="46">
        <v>24193.65</v>
      </c>
      <c r="AD32" s="39">
        <v>20730.459880133283</v>
      </c>
      <c r="AE32" s="39">
        <v>1402.39</v>
      </c>
      <c r="AF32" s="39">
        <v>156851.69058093158</v>
      </c>
      <c r="AG32" s="42">
        <v>883963.98</v>
      </c>
      <c r="AH32" s="47">
        <v>1865.88</v>
      </c>
      <c r="AI32" s="47"/>
      <c r="AJ32" s="42">
        <v>834800.84</v>
      </c>
      <c r="AK32" s="42">
        <v>216344.22000000009</v>
      </c>
      <c r="AL32" s="42">
        <v>167181.08000000007</v>
      </c>
      <c r="AM32" s="16"/>
      <c r="AN32" s="6"/>
      <c r="AO32" s="6"/>
    </row>
    <row r="33" spans="1:41">
      <c r="A33" s="1" t="s">
        <v>30</v>
      </c>
      <c r="B33" s="19">
        <v>3169.5</v>
      </c>
      <c r="C33" s="39">
        <v>121594.1338766837</v>
      </c>
      <c r="D33" s="40">
        <v>55727.032632881252</v>
      </c>
      <c r="E33" s="39">
        <v>25283.169681135347</v>
      </c>
      <c r="F33" s="43"/>
      <c r="G33" s="44"/>
      <c r="H33" s="45">
        <v>44</v>
      </c>
      <c r="I33" s="48"/>
      <c r="J33" s="50"/>
      <c r="K33" s="44"/>
      <c r="L33" s="44"/>
      <c r="M33" s="50"/>
      <c r="N33" s="48">
        <v>4</v>
      </c>
      <c r="O33" s="48"/>
      <c r="P33" s="48"/>
      <c r="Q33" s="48"/>
      <c r="R33" s="48"/>
      <c r="S33" s="39">
        <v>86501.84</v>
      </c>
      <c r="T33" s="39">
        <v>55975.199999999997</v>
      </c>
      <c r="U33" s="39">
        <v>39118.831247031128</v>
      </c>
      <c r="V33" s="41">
        <v>22318.91</v>
      </c>
      <c r="W33" s="39">
        <v>19411.447000000004</v>
      </c>
      <c r="X33" s="39">
        <v>224594.28</v>
      </c>
      <c r="Y33" s="46"/>
      <c r="Z33" s="46">
        <f t="shared" si="0"/>
        <v>68139.61</v>
      </c>
      <c r="AA33" s="46">
        <v>7773.24</v>
      </c>
      <c r="AB33" s="46">
        <v>1804.74</v>
      </c>
      <c r="AC33" s="46">
        <v>58561.63</v>
      </c>
      <c r="AD33" s="39">
        <v>15484.049646766889</v>
      </c>
      <c r="AE33" s="39">
        <v>2000</v>
      </c>
      <c r="AF33" s="39">
        <v>108319.79417605631</v>
      </c>
      <c r="AG33" s="42">
        <v>830794.87</v>
      </c>
      <c r="AH33" s="47"/>
      <c r="AI33" s="47"/>
      <c r="AJ33" s="42">
        <v>792108.85</v>
      </c>
      <c r="AK33" s="42">
        <v>146901.99000000034</v>
      </c>
      <c r="AL33" s="42">
        <v>108215.97000000032</v>
      </c>
      <c r="AM33" s="16"/>
      <c r="AN33" s="6"/>
      <c r="AO33" s="6"/>
    </row>
    <row r="34" spans="1:41">
      <c r="A34" s="1" t="s">
        <v>59</v>
      </c>
      <c r="B34" s="19">
        <v>3594</v>
      </c>
      <c r="C34" s="39">
        <v>111451.59159924468</v>
      </c>
      <c r="D34" s="40">
        <v>63190.709980304535</v>
      </c>
      <c r="E34" s="39">
        <v>41582.404526266109</v>
      </c>
      <c r="F34" s="43"/>
      <c r="G34" s="44"/>
      <c r="H34" s="45"/>
      <c r="I34" s="44"/>
      <c r="J34" s="45"/>
      <c r="K34" s="44"/>
      <c r="L34" s="44"/>
      <c r="M34" s="45"/>
      <c r="N34" s="44"/>
      <c r="O34" s="44"/>
      <c r="P34" s="44"/>
      <c r="Q34" s="44">
        <v>40</v>
      </c>
      <c r="R34" s="44"/>
      <c r="S34" s="39">
        <v>122888.78</v>
      </c>
      <c r="T34" s="39">
        <v>66440.97</v>
      </c>
      <c r="U34" s="39">
        <v>43078.103892042876</v>
      </c>
      <c r="V34" s="41"/>
      <c r="W34" s="39">
        <v>34420.133000000002</v>
      </c>
      <c r="X34" s="39"/>
      <c r="Y34" s="46"/>
      <c r="Z34" s="46">
        <f t="shared" si="0"/>
        <v>24563.360000000001</v>
      </c>
      <c r="AA34" s="46">
        <v>8200.7999999999993</v>
      </c>
      <c r="AB34" s="46">
        <v>2001.96</v>
      </c>
      <c r="AC34" s="46">
        <v>14360.6</v>
      </c>
      <c r="AD34" s="39">
        <v>16115.050195765954</v>
      </c>
      <c r="AE34" s="39">
        <v>6400</v>
      </c>
      <c r="AF34" s="39">
        <v>126959.5015834505</v>
      </c>
      <c r="AG34" s="42">
        <v>688962.08</v>
      </c>
      <c r="AH34" s="47">
        <v>2500</v>
      </c>
      <c r="AI34" s="47"/>
      <c r="AJ34" s="42">
        <v>677261.54</v>
      </c>
      <c r="AK34" s="42">
        <v>132386.7699999999</v>
      </c>
      <c r="AL34" s="42">
        <v>120686.22999999998</v>
      </c>
      <c r="AM34" s="16"/>
      <c r="AN34" s="6"/>
      <c r="AO34" s="6"/>
    </row>
    <row r="35" spans="1:41">
      <c r="A35" s="1" t="s">
        <v>31</v>
      </c>
      <c r="B35" s="19">
        <v>3572.9</v>
      </c>
      <c r="C35" s="39">
        <v>122189.92358449219</v>
      </c>
      <c r="D35" s="40">
        <v>60535.370301499439</v>
      </c>
      <c r="E35" s="39">
        <v>35550.413589604388</v>
      </c>
      <c r="F35" s="43"/>
      <c r="G35" s="44"/>
      <c r="H35" s="45">
        <v>48</v>
      </c>
      <c r="I35" s="44"/>
      <c r="J35" s="45"/>
      <c r="K35" s="44"/>
      <c r="L35" s="44"/>
      <c r="M35" s="45">
        <v>1</v>
      </c>
      <c r="N35" s="44"/>
      <c r="O35" s="44"/>
      <c r="P35" s="44"/>
      <c r="Q35" s="44">
        <v>40</v>
      </c>
      <c r="R35" s="44"/>
      <c r="S35" s="39">
        <v>122472.44</v>
      </c>
      <c r="T35" s="39">
        <v>66216.070000000007</v>
      </c>
      <c r="U35" s="39">
        <v>42835.216554446291</v>
      </c>
      <c r="V35" s="41"/>
      <c r="W35" s="39">
        <v>34386.550000000003</v>
      </c>
      <c r="X35" s="39"/>
      <c r="Y35" s="46">
        <v>33507.24</v>
      </c>
      <c r="Z35" s="46">
        <f t="shared" si="0"/>
        <v>27016.5</v>
      </c>
      <c r="AA35" s="46">
        <v>8177.22</v>
      </c>
      <c r="AB35" s="46">
        <v>1996.32</v>
      </c>
      <c r="AC35" s="46">
        <v>16842.96</v>
      </c>
      <c r="AD35" s="39">
        <v>16328.670733848689</v>
      </c>
      <c r="AE35" s="39">
        <v>3929.17</v>
      </c>
      <c r="AF35" s="39">
        <v>123780.87929535624</v>
      </c>
      <c r="AG35" s="42">
        <v>722994.18</v>
      </c>
      <c r="AH35" s="47"/>
      <c r="AI35" s="47"/>
      <c r="AJ35" s="42">
        <v>707635.03</v>
      </c>
      <c r="AK35" s="42">
        <v>42513.400000000023</v>
      </c>
      <c r="AL35" s="42">
        <v>27154.25</v>
      </c>
      <c r="AM35" s="16"/>
      <c r="AN35" s="6"/>
      <c r="AO35" s="6"/>
    </row>
    <row r="36" spans="1:41">
      <c r="A36" s="1" t="s">
        <v>32</v>
      </c>
      <c r="B36" s="19">
        <v>16262.3</v>
      </c>
      <c r="C36" s="39">
        <v>564101.42160585709</v>
      </c>
      <c r="D36" s="40">
        <v>285928.29240754212</v>
      </c>
      <c r="E36" s="39">
        <v>198990.72372179074</v>
      </c>
      <c r="F36" s="43"/>
      <c r="G36" s="44"/>
      <c r="H36" s="45">
        <v>84</v>
      </c>
      <c r="I36" s="44"/>
      <c r="J36" s="45"/>
      <c r="K36" s="44"/>
      <c r="L36" s="44"/>
      <c r="M36" s="45">
        <v>21</v>
      </c>
      <c r="N36" s="44">
        <v>26</v>
      </c>
      <c r="O36" s="44"/>
      <c r="P36" s="44"/>
      <c r="Q36" s="44"/>
      <c r="R36" s="44"/>
      <c r="S36" s="39">
        <v>495478.95</v>
      </c>
      <c r="T36" s="39">
        <v>291187.71999999997</v>
      </c>
      <c r="U36" s="39">
        <v>171873.33523968086</v>
      </c>
      <c r="V36" s="41">
        <v>996.4</v>
      </c>
      <c r="W36" s="39">
        <v>173969.47899999999</v>
      </c>
      <c r="X36" s="39"/>
      <c r="Y36" s="46"/>
      <c r="Z36" s="46">
        <f t="shared" si="0"/>
        <v>161558.14000000001</v>
      </c>
      <c r="AA36" s="46">
        <v>48197.4</v>
      </c>
      <c r="AB36" s="46">
        <v>11247.6</v>
      </c>
      <c r="AC36" s="46">
        <v>102113.14</v>
      </c>
      <c r="AD36" s="39">
        <v>69616.286897497135</v>
      </c>
      <c r="AE36" s="39">
        <f>2700+15461.51</f>
        <v>18161.510000000002</v>
      </c>
      <c r="AF36" s="39">
        <v>563674.80510310153</v>
      </c>
      <c r="AG36" s="42">
        <v>3025144.1600000006</v>
      </c>
      <c r="AH36" s="47">
        <v>2967.96</v>
      </c>
      <c r="AI36" s="47"/>
      <c r="AJ36" s="42">
        <v>3023191.1000000006</v>
      </c>
      <c r="AK36" s="42">
        <v>333921.13000000035</v>
      </c>
      <c r="AL36" s="42">
        <v>331968.0700000003</v>
      </c>
      <c r="AM36" s="16"/>
      <c r="AN36" s="6"/>
      <c r="AO36" s="6"/>
    </row>
    <row r="37" spans="1:41">
      <c r="A37" s="1" t="s">
        <v>33</v>
      </c>
      <c r="B37" s="19">
        <v>6184.5</v>
      </c>
      <c r="C37" s="39">
        <v>228245.55300570105</v>
      </c>
      <c r="D37" s="40">
        <v>108737.6031923187</v>
      </c>
      <c r="E37" s="39">
        <v>73988.071287894476</v>
      </c>
      <c r="F37" s="43"/>
      <c r="G37" s="44"/>
      <c r="H37" s="45">
        <v>52</v>
      </c>
      <c r="I37" s="44"/>
      <c r="J37" s="45"/>
      <c r="K37" s="44"/>
      <c r="L37" s="44"/>
      <c r="M37" s="45">
        <v>1</v>
      </c>
      <c r="N37" s="44">
        <v>26</v>
      </c>
      <c r="O37" s="44"/>
      <c r="P37" s="44"/>
      <c r="Q37" s="44">
        <v>150</v>
      </c>
      <c r="R37" s="44"/>
      <c r="S37" s="39">
        <v>206266.26</v>
      </c>
      <c r="T37" s="39">
        <v>111520.13</v>
      </c>
      <c r="U37" s="39">
        <v>86885.875160183845</v>
      </c>
      <c r="V37" s="41"/>
      <c r="W37" s="47">
        <v>64929.346000000005</v>
      </c>
      <c r="X37" s="39"/>
      <c r="Y37" s="46"/>
      <c r="Z37" s="46">
        <f t="shared" si="0"/>
        <v>69441.78</v>
      </c>
      <c r="AA37" s="46">
        <v>18476.939999999999</v>
      </c>
      <c r="AB37" s="46">
        <v>4704</v>
      </c>
      <c r="AC37" s="46">
        <v>46260.84</v>
      </c>
      <c r="AD37" s="39">
        <v>27427.890295134821</v>
      </c>
      <c r="AE37" s="39">
        <v>147.12</v>
      </c>
      <c r="AF37" s="39">
        <v>207604.05865966878</v>
      </c>
      <c r="AG37" s="42">
        <v>1167373.02</v>
      </c>
      <c r="AH37" s="47"/>
      <c r="AI37" s="47"/>
      <c r="AJ37" s="42">
        <v>1158355.9099999999</v>
      </c>
      <c r="AK37" s="42">
        <v>57462.199999999953</v>
      </c>
      <c r="AL37" s="42">
        <v>48445.089999999851</v>
      </c>
      <c r="AM37" s="16"/>
      <c r="AN37" s="6"/>
      <c r="AO37" s="6"/>
    </row>
    <row r="38" spans="1:41">
      <c r="A38" s="2" t="s">
        <v>34</v>
      </c>
      <c r="B38" s="20">
        <v>4570.5</v>
      </c>
      <c r="C38" s="39">
        <v>197717.17378384547</v>
      </c>
      <c r="D38" s="40">
        <v>80359.805221196963</v>
      </c>
      <c r="E38" s="39">
        <v>48856.326098881749</v>
      </c>
      <c r="F38" s="43"/>
      <c r="G38" s="44"/>
      <c r="H38" s="45">
        <v>70</v>
      </c>
      <c r="I38" s="44"/>
      <c r="J38" s="45"/>
      <c r="K38" s="44"/>
      <c r="L38" s="44"/>
      <c r="M38" s="45">
        <v>4</v>
      </c>
      <c r="N38" s="44">
        <v>8</v>
      </c>
      <c r="O38" s="44"/>
      <c r="P38" s="44"/>
      <c r="Q38" s="44"/>
      <c r="R38" s="44"/>
      <c r="S38" s="39">
        <v>152562.75</v>
      </c>
      <c r="T38" s="39">
        <v>84847.25</v>
      </c>
      <c r="U38" s="39">
        <v>47767.260431934061</v>
      </c>
      <c r="V38" s="41">
        <v>40136.78</v>
      </c>
      <c r="W38" s="39">
        <v>48701.053400000004</v>
      </c>
      <c r="X38" s="39"/>
      <c r="Y38" s="46">
        <v>41748.400000000001</v>
      </c>
      <c r="Z38" s="46">
        <f t="shared" si="0"/>
        <v>32483.77</v>
      </c>
      <c r="AA38" s="46">
        <v>11183.4</v>
      </c>
      <c r="AB38" s="46">
        <v>2983.08</v>
      </c>
      <c r="AC38" s="46">
        <v>18317.29</v>
      </c>
      <c r="AD38" s="39">
        <v>22184.368137103032</v>
      </c>
      <c r="AE38" s="39">
        <v>1640</v>
      </c>
      <c r="AF38" s="39">
        <v>154955.86031918769</v>
      </c>
      <c r="AG38" s="42">
        <v>937109.45000000007</v>
      </c>
      <c r="AH38" s="47"/>
      <c r="AI38" s="47">
        <v>132682.74</v>
      </c>
      <c r="AJ38" s="42">
        <v>899122.38</v>
      </c>
      <c r="AK38" s="42">
        <v>99516.410000000265</v>
      </c>
      <c r="AL38" s="42">
        <v>61529.3400000002</v>
      </c>
      <c r="AM38" s="16"/>
      <c r="AN38" s="6"/>
      <c r="AO38" s="6"/>
    </row>
    <row r="39" spans="1:41" s="10" customFormat="1">
      <c r="A39" s="4" t="s">
        <v>35</v>
      </c>
      <c r="B39" s="8">
        <v>8206.6</v>
      </c>
      <c r="C39" s="39">
        <v>244899.99459395831</v>
      </c>
      <c r="D39" s="40">
        <v>144290.72913866644</v>
      </c>
      <c r="E39" s="39">
        <v>144401.19612987267</v>
      </c>
      <c r="F39" s="43"/>
      <c r="G39" s="44"/>
      <c r="H39" s="45">
        <v>46</v>
      </c>
      <c r="I39" s="44"/>
      <c r="J39" s="45">
        <v>3</v>
      </c>
      <c r="K39" s="44"/>
      <c r="L39" s="44"/>
      <c r="M39" s="45"/>
      <c r="N39" s="44">
        <v>10</v>
      </c>
      <c r="O39" s="44"/>
      <c r="P39" s="44"/>
      <c r="Q39" s="44"/>
      <c r="R39" s="44"/>
      <c r="S39" s="39">
        <v>261439.83</v>
      </c>
      <c r="T39" s="39">
        <v>146043.88</v>
      </c>
      <c r="U39" s="39">
        <v>90878.512799245174</v>
      </c>
      <c r="V39" s="41">
        <v>31923.97</v>
      </c>
      <c r="W39" s="39">
        <v>84844.329200000007</v>
      </c>
      <c r="X39" s="39"/>
      <c r="Y39" s="46"/>
      <c r="Z39" s="46">
        <f t="shared" si="0"/>
        <v>70667.260000000009</v>
      </c>
      <c r="AA39" s="46">
        <v>19162.98</v>
      </c>
      <c r="AB39" s="46">
        <v>4686.6000000000004</v>
      </c>
      <c r="AC39" s="46">
        <v>46817.68</v>
      </c>
      <c r="AD39" s="39">
        <v>35748.512804277379</v>
      </c>
      <c r="AE39" s="39">
        <v>8287.49</v>
      </c>
      <c r="AF39" s="39">
        <v>283575.08201300638</v>
      </c>
      <c r="AG39" s="42">
        <v>1516271.8399999999</v>
      </c>
      <c r="AH39" s="47">
        <v>4.12</v>
      </c>
      <c r="AI39" s="47">
        <v>339.55</v>
      </c>
      <c r="AJ39" s="42">
        <v>1495602.44</v>
      </c>
      <c r="AK39" s="42">
        <v>281496.24</v>
      </c>
      <c r="AL39" s="42">
        <v>260826.84000000008</v>
      </c>
      <c r="AM39" s="16"/>
      <c r="AN39" s="9"/>
      <c r="AO39" s="9"/>
    </row>
    <row r="40" spans="1:41">
      <c r="A40" s="2" t="s">
        <v>36</v>
      </c>
      <c r="B40" s="20">
        <v>16346.5</v>
      </c>
      <c r="C40" s="39">
        <v>559087.36800099118</v>
      </c>
      <c r="D40" s="40">
        <v>287408.72028187203</v>
      </c>
      <c r="E40" s="39">
        <v>192170.81798331774</v>
      </c>
      <c r="F40" s="43"/>
      <c r="G40" s="44"/>
      <c r="H40" s="45"/>
      <c r="I40" s="44"/>
      <c r="J40" s="45">
        <v>1</v>
      </c>
      <c r="K40" s="44"/>
      <c r="L40" s="44"/>
      <c r="M40" s="45"/>
      <c r="N40" s="44"/>
      <c r="O40" s="44"/>
      <c r="P40" s="44"/>
      <c r="Q40" s="44"/>
      <c r="R40" s="44"/>
      <c r="S40" s="39">
        <v>514372.43</v>
      </c>
      <c r="T40" s="39">
        <v>539476.03</v>
      </c>
      <c r="U40" s="39">
        <v>265904.34790961561</v>
      </c>
      <c r="V40" s="41">
        <v>6623.23</v>
      </c>
      <c r="W40" s="39">
        <v>61947.565999999999</v>
      </c>
      <c r="X40" s="39">
        <v>1350518.12</v>
      </c>
      <c r="Y40" s="46">
        <v>140228.29999999999</v>
      </c>
      <c r="Z40" s="46">
        <f t="shared" si="0"/>
        <v>227208.84000000003</v>
      </c>
      <c r="AA40" s="46">
        <v>64269.98</v>
      </c>
      <c r="AB40" s="46">
        <v>15023.72</v>
      </c>
      <c r="AC40" s="46">
        <v>147915.14000000001</v>
      </c>
      <c r="AD40" s="39">
        <v>89690.5558403139</v>
      </c>
      <c r="AE40" s="39">
        <v>21213.99</v>
      </c>
      <c r="AF40" s="39">
        <v>569551.74532383797</v>
      </c>
      <c r="AG40" s="42">
        <v>4778510.1000000006</v>
      </c>
      <c r="AH40" s="47"/>
      <c r="AI40" s="47">
        <v>1572.97</v>
      </c>
      <c r="AJ40" s="42">
        <v>4611415.0600000005</v>
      </c>
      <c r="AK40" s="42">
        <v>1104435.8299999982</v>
      </c>
      <c r="AL40" s="42">
        <v>937340.78999999817</v>
      </c>
      <c r="AM40" s="16"/>
      <c r="AN40" s="6"/>
      <c r="AO40" s="6"/>
    </row>
    <row r="41" spans="1:41" s="10" customFormat="1">
      <c r="A41" s="4" t="s">
        <v>37</v>
      </c>
      <c r="B41" s="8">
        <v>17722.2</v>
      </c>
      <c r="C41" s="39">
        <v>665432.78993233817</v>
      </c>
      <c r="D41" s="40">
        <v>311596.66121673712</v>
      </c>
      <c r="E41" s="39">
        <v>221027.49706016286</v>
      </c>
      <c r="F41" s="43"/>
      <c r="G41" s="44"/>
      <c r="H41" s="45">
        <f>120+50</f>
        <v>170</v>
      </c>
      <c r="I41" s="44">
        <v>10000</v>
      </c>
      <c r="J41" s="45"/>
      <c r="K41" s="44"/>
      <c r="L41" s="44"/>
      <c r="M41" s="45"/>
      <c r="N41" s="44">
        <v>4</v>
      </c>
      <c r="O41" s="44"/>
      <c r="P41" s="44"/>
      <c r="Q41" s="44"/>
      <c r="R41" s="44"/>
      <c r="S41" s="39">
        <v>584692.49</v>
      </c>
      <c r="T41" s="39">
        <v>613293.29</v>
      </c>
      <c r="U41" s="39">
        <v>277977.16629445995</v>
      </c>
      <c r="V41" s="41">
        <v>22783.91</v>
      </c>
      <c r="W41" s="39">
        <v>70244.372000000003</v>
      </c>
      <c r="X41" s="39">
        <v>1540470.15</v>
      </c>
      <c r="Y41" s="46">
        <v>159947.19</v>
      </c>
      <c r="Z41" s="46">
        <f t="shared" si="0"/>
        <v>143539.84</v>
      </c>
      <c r="AA41" s="46">
        <v>68557.679999999993</v>
      </c>
      <c r="AB41" s="46">
        <v>16186.65</v>
      </c>
      <c r="AC41" s="46">
        <v>58795.51</v>
      </c>
      <c r="AD41" s="39">
        <v>99980.407866834561</v>
      </c>
      <c r="AE41" s="39">
        <v>25682.09</v>
      </c>
      <c r="AF41" s="39">
        <v>620167.23161442031</v>
      </c>
      <c r="AG41" s="42">
        <v>5424505.9100000001</v>
      </c>
      <c r="AH41" s="47">
        <v>3318.37</v>
      </c>
      <c r="AI41" s="47"/>
      <c r="AJ41" s="42">
        <v>5241481.66</v>
      </c>
      <c r="AK41" s="42">
        <v>1418109.080000001</v>
      </c>
      <c r="AL41" s="42">
        <v>1235084.830000001</v>
      </c>
      <c r="AM41" s="16"/>
      <c r="AN41" s="9"/>
      <c r="AO41" s="9"/>
    </row>
    <row r="42" spans="1:41">
      <c r="A42" s="2" t="s">
        <v>38</v>
      </c>
      <c r="B42" s="20">
        <v>6614.2</v>
      </c>
      <c r="C42" s="39">
        <v>202326.00558923237</v>
      </c>
      <c r="D42" s="40">
        <v>116292.70838946306</v>
      </c>
      <c r="E42" s="39">
        <v>69939.085287599271</v>
      </c>
      <c r="F42" s="43"/>
      <c r="G42" s="44"/>
      <c r="H42" s="45"/>
      <c r="I42" s="44"/>
      <c r="J42" s="45"/>
      <c r="K42" s="44"/>
      <c r="L42" s="44"/>
      <c r="M42" s="45"/>
      <c r="N42" s="44"/>
      <c r="O42" s="44"/>
      <c r="P42" s="44"/>
      <c r="Q42" s="44"/>
      <c r="R42" s="44"/>
      <c r="S42" s="39">
        <v>208115.81</v>
      </c>
      <c r="T42" s="39">
        <v>223049.88</v>
      </c>
      <c r="U42" s="39">
        <v>85810.341938020545</v>
      </c>
      <c r="V42" s="41">
        <v>11391.96</v>
      </c>
      <c r="W42" s="39">
        <v>25037.157599999999</v>
      </c>
      <c r="X42" s="39">
        <v>548716.43999999994</v>
      </c>
      <c r="Y42" s="46"/>
      <c r="Z42" s="46">
        <f t="shared" si="0"/>
        <v>132087.99</v>
      </c>
      <c r="AA42" s="46">
        <v>26452.2</v>
      </c>
      <c r="AB42" s="46">
        <v>6105.24</v>
      </c>
      <c r="AC42" s="46">
        <v>99530.55</v>
      </c>
      <c r="AD42" s="39">
        <v>35772.41237029359</v>
      </c>
      <c r="AE42" s="39">
        <v>17099.47</v>
      </c>
      <c r="AF42" s="39">
        <v>238970.54828972128</v>
      </c>
      <c r="AG42" s="42">
        <v>1878793.92</v>
      </c>
      <c r="AH42" s="47"/>
      <c r="AI42" s="47">
        <v>795.23</v>
      </c>
      <c r="AJ42" s="42">
        <v>1908779.32</v>
      </c>
      <c r="AK42" s="42">
        <v>281329.14999999921</v>
      </c>
      <c r="AL42" s="42">
        <v>311314.54999999935</v>
      </c>
      <c r="AM42" s="16"/>
      <c r="AN42" s="6"/>
      <c r="AO42" s="6"/>
    </row>
    <row r="43" spans="1:41">
      <c r="A43" s="2" t="s">
        <v>39</v>
      </c>
      <c r="B43" s="20">
        <v>6582.9</v>
      </c>
      <c r="C43" s="39">
        <v>213471.04032796988</v>
      </c>
      <c r="D43" s="40">
        <v>115742.38306325729</v>
      </c>
      <c r="E43" s="39">
        <v>142749.45481172891</v>
      </c>
      <c r="F43" s="43"/>
      <c r="G43" s="44"/>
      <c r="H43" s="45">
        <v>113</v>
      </c>
      <c r="I43" s="44">
        <v>36900</v>
      </c>
      <c r="J43" s="45">
        <v>2</v>
      </c>
      <c r="K43" s="44"/>
      <c r="L43" s="44"/>
      <c r="M43" s="45"/>
      <c r="N43" s="44"/>
      <c r="O43" s="44"/>
      <c r="P43" s="44"/>
      <c r="Q43" s="44"/>
      <c r="R43" s="44"/>
      <c r="S43" s="39">
        <v>206885.23</v>
      </c>
      <c r="T43" s="39">
        <v>125331.26</v>
      </c>
      <c r="U43" s="39">
        <v>87483.049141543248</v>
      </c>
      <c r="V43" s="41"/>
      <c r="W43" s="39">
        <v>26095.289000000004</v>
      </c>
      <c r="X43" s="39">
        <v>545310</v>
      </c>
      <c r="Y43" s="46">
        <v>56620.08</v>
      </c>
      <c r="Z43" s="46">
        <f t="shared" si="0"/>
        <v>120586.29000000001</v>
      </c>
      <c r="AA43" s="46">
        <v>2627.98</v>
      </c>
      <c r="AB43" s="46">
        <v>6404.46</v>
      </c>
      <c r="AC43" s="46">
        <v>111553.85</v>
      </c>
      <c r="AD43" s="39">
        <v>36039.848760909212</v>
      </c>
      <c r="AE43" s="39">
        <v>13989.47</v>
      </c>
      <c r="AF43" s="39">
        <v>234810.6004879511</v>
      </c>
      <c r="AG43" s="42">
        <v>1923361.04</v>
      </c>
      <c r="AH43" s="47">
        <v>724</v>
      </c>
      <c r="AI43" s="47">
        <v>511.07</v>
      </c>
      <c r="AJ43" s="42">
        <v>1917323.0799999998</v>
      </c>
      <c r="AK43" s="42">
        <v>154027.79000000027</v>
      </c>
      <c r="AL43" s="42">
        <v>147989.83000000007</v>
      </c>
      <c r="AM43" s="16"/>
      <c r="AN43" s="6"/>
      <c r="AO43" s="6"/>
    </row>
    <row r="44" spans="1:41">
      <c r="A44" s="2" t="s">
        <v>40</v>
      </c>
      <c r="B44" s="20">
        <v>13956.8</v>
      </c>
      <c r="C44" s="39">
        <v>496413.99689716048</v>
      </c>
      <c r="D44" s="40">
        <v>245392.34865139518</v>
      </c>
      <c r="E44" s="39">
        <v>136208.74779002229</v>
      </c>
      <c r="F44" s="43"/>
      <c r="G44" s="44"/>
      <c r="H44" s="45">
        <v>63</v>
      </c>
      <c r="I44" s="44"/>
      <c r="J44" s="45"/>
      <c r="K44" s="44"/>
      <c r="L44" s="44"/>
      <c r="M44" s="45"/>
      <c r="N44" s="44"/>
      <c r="O44" s="44"/>
      <c r="P44" s="44"/>
      <c r="Q44" s="44"/>
      <c r="R44" s="44"/>
      <c r="S44" s="39">
        <v>438385.81</v>
      </c>
      <c r="T44" s="39">
        <v>463652.21</v>
      </c>
      <c r="U44" s="39">
        <v>197873.62491923798</v>
      </c>
      <c r="V44" s="41"/>
      <c r="W44" s="39">
        <v>54981.696000000004</v>
      </c>
      <c r="X44" s="39">
        <v>1155149.18</v>
      </c>
      <c r="Y44" s="46"/>
      <c r="Z44" s="46">
        <f t="shared" si="0"/>
        <v>230111.34999999998</v>
      </c>
      <c r="AA44" s="46">
        <v>49975.38</v>
      </c>
      <c r="AB44" s="46">
        <v>12138.79</v>
      </c>
      <c r="AC44" s="46">
        <v>167997.18</v>
      </c>
      <c r="AD44" s="39">
        <v>75535.216212650615</v>
      </c>
      <c r="AE44" s="39">
        <v>44252.23</v>
      </c>
      <c r="AF44" s="39">
        <v>512428.31561488641</v>
      </c>
      <c r="AG44" s="42">
        <v>4008012.3299999996</v>
      </c>
      <c r="AH44" s="47"/>
      <c r="AI44" s="47">
        <v>1540.21</v>
      </c>
      <c r="AJ44" s="42">
        <v>3989568.03</v>
      </c>
      <c r="AK44" s="42">
        <v>1209077.3600000017</v>
      </c>
      <c r="AL44" s="42">
        <v>1190633.0600000019</v>
      </c>
      <c r="AM44" s="16"/>
      <c r="AN44" s="6"/>
      <c r="AO44" s="6"/>
    </row>
    <row r="45" spans="1:41" s="10" customFormat="1">
      <c r="A45" s="4" t="s">
        <v>41</v>
      </c>
      <c r="B45" s="8">
        <v>6585.5</v>
      </c>
      <c r="C45" s="39">
        <v>221362.07262123769</v>
      </c>
      <c r="D45" s="40">
        <v>115788.09698811783</v>
      </c>
      <c r="E45" s="39">
        <v>78991.745323227515</v>
      </c>
      <c r="F45" s="43"/>
      <c r="G45" s="44"/>
      <c r="H45" s="45"/>
      <c r="I45" s="44"/>
      <c r="J45" s="45">
        <v>1</v>
      </c>
      <c r="K45" s="44"/>
      <c r="L45" s="44"/>
      <c r="M45" s="45"/>
      <c r="N45" s="44"/>
      <c r="O45" s="44"/>
      <c r="P45" s="44"/>
      <c r="Q45" s="44"/>
      <c r="R45" s="44"/>
      <c r="S45" s="39">
        <v>208432.68</v>
      </c>
      <c r="T45" s="39">
        <v>223288.7</v>
      </c>
      <c r="U45" s="39">
        <v>92777.255514413569</v>
      </c>
      <c r="V45" s="41">
        <v>19604.759999999998</v>
      </c>
      <c r="W45" s="47">
        <v>36292.982000000004</v>
      </c>
      <c r="X45" s="39">
        <v>549374.52</v>
      </c>
      <c r="Y45" s="46"/>
      <c r="Z45" s="46">
        <f t="shared" si="0"/>
        <v>150475.93</v>
      </c>
      <c r="AA45" s="46">
        <v>25804.74</v>
      </c>
      <c r="AB45" s="46">
        <v>6110.52</v>
      </c>
      <c r="AC45" s="46">
        <v>118560.67</v>
      </c>
      <c r="AD45" s="39">
        <v>35681.614523989061</v>
      </c>
      <c r="AE45" s="39">
        <v>8257.64</v>
      </c>
      <c r="AF45" s="39">
        <v>229165.98659928027</v>
      </c>
      <c r="AG45" s="42">
        <v>1880369.5</v>
      </c>
      <c r="AH45" s="47"/>
      <c r="AI45" s="47">
        <v>4634.83</v>
      </c>
      <c r="AJ45" s="42">
        <v>1799913.2</v>
      </c>
      <c r="AK45" s="42">
        <v>370377.24</v>
      </c>
      <c r="AL45" s="42">
        <v>289920.94</v>
      </c>
      <c r="AM45" s="16"/>
      <c r="AN45" s="9"/>
      <c r="AO45" s="9"/>
    </row>
    <row r="46" spans="1:41">
      <c r="A46" s="2" t="s">
        <v>42</v>
      </c>
      <c r="B46" s="20">
        <v>3115</v>
      </c>
      <c r="C46" s="39">
        <v>116339.62081894395</v>
      </c>
      <c r="D46" s="40">
        <v>54768.798438689097</v>
      </c>
      <c r="E46" s="39">
        <v>39309.225346205392</v>
      </c>
      <c r="F46" s="43"/>
      <c r="G46" s="44"/>
      <c r="H46" s="45"/>
      <c r="I46" s="44"/>
      <c r="J46" s="45"/>
      <c r="K46" s="44"/>
      <c r="L46" s="44"/>
      <c r="M46" s="45"/>
      <c r="N46" s="44">
        <v>10</v>
      </c>
      <c r="O46" s="44"/>
      <c r="P46" s="44"/>
      <c r="Q46" s="44"/>
      <c r="R46" s="44"/>
      <c r="S46" s="39">
        <v>105480.09</v>
      </c>
      <c r="T46" s="39">
        <v>30871.68</v>
      </c>
      <c r="U46" s="39">
        <v>40695.129342707201</v>
      </c>
      <c r="V46" s="41">
        <v>50668.22</v>
      </c>
      <c r="W46" s="39">
        <v>33824.076000000001</v>
      </c>
      <c r="X46" s="39"/>
      <c r="Y46" s="46"/>
      <c r="Z46" s="46">
        <f t="shared" si="0"/>
        <v>22052.6</v>
      </c>
      <c r="AA46" s="46">
        <v>7730.1</v>
      </c>
      <c r="AB46" s="46">
        <v>2061.84</v>
      </c>
      <c r="AC46" s="46">
        <v>12260.66</v>
      </c>
      <c r="AD46" s="39">
        <v>13913.103074516124</v>
      </c>
      <c r="AE46" s="39">
        <v>5474.99</v>
      </c>
      <c r="AF46" s="39">
        <v>109966.60030396447</v>
      </c>
      <c r="AG46" s="42">
        <v>581792.36</v>
      </c>
      <c r="AH46" s="47">
        <v>13061.62</v>
      </c>
      <c r="AI46" s="47"/>
      <c r="AJ46" s="42">
        <v>559193.65</v>
      </c>
      <c r="AK46" s="42">
        <v>115428.07999999996</v>
      </c>
      <c r="AL46" s="42">
        <v>92829.369999999937</v>
      </c>
      <c r="AM46" s="16"/>
      <c r="AN46" s="6"/>
      <c r="AO46" s="6"/>
    </row>
    <row r="47" spans="1:41">
      <c r="A47" s="4" t="s">
        <v>43</v>
      </c>
      <c r="B47" s="8">
        <v>6192.5</v>
      </c>
      <c r="C47" s="39">
        <v>176489.51469735557</v>
      </c>
      <c r="D47" s="40">
        <v>108878.26142265883</v>
      </c>
      <c r="E47" s="39">
        <v>55690.121621842758</v>
      </c>
      <c r="F47" s="43"/>
      <c r="G47" s="44"/>
      <c r="H47" s="45"/>
      <c r="I47" s="44"/>
      <c r="J47" s="45"/>
      <c r="K47" s="44"/>
      <c r="L47" s="44"/>
      <c r="M47" s="45"/>
      <c r="N47" s="44"/>
      <c r="O47" s="44"/>
      <c r="P47" s="44"/>
      <c r="Q47" s="44"/>
      <c r="R47" s="44"/>
      <c r="S47" s="39">
        <v>134431.94</v>
      </c>
      <c r="T47" s="39">
        <v>155198.76</v>
      </c>
      <c r="U47" s="39">
        <v>71744.890396267641</v>
      </c>
      <c r="V47" s="41"/>
      <c r="W47" s="39">
        <v>19079.951000000001</v>
      </c>
      <c r="X47" s="39">
        <v>354491.76</v>
      </c>
      <c r="Y47" s="46">
        <v>36807.480000000003</v>
      </c>
      <c r="Z47" s="46">
        <f t="shared" si="0"/>
        <v>172418.15000000002</v>
      </c>
      <c r="AA47" s="51">
        <v>46228.800000000003</v>
      </c>
      <c r="AB47" s="46">
        <v>11831.64</v>
      </c>
      <c r="AC47" s="46">
        <v>114357.71</v>
      </c>
      <c r="AD47" s="39">
        <v>29373.636489226679</v>
      </c>
      <c r="AE47" s="39">
        <v>32205.46</v>
      </c>
      <c r="AF47" s="39">
        <v>239930.75592529695</v>
      </c>
      <c r="AG47" s="42">
        <v>1408255.0999999999</v>
      </c>
      <c r="AH47" s="47">
        <v>13960.07</v>
      </c>
      <c r="AI47" s="47">
        <v>471.26</v>
      </c>
      <c r="AJ47" s="47">
        <v>1297732.6199999999</v>
      </c>
      <c r="AK47" s="42">
        <v>1530204.8200000005</v>
      </c>
      <c r="AL47" s="42">
        <v>1419682.3400000008</v>
      </c>
      <c r="AM47" s="17"/>
      <c r="AN47" s="6"/>
      <c r="AO47" s="6"/>
    </row>
    <row r="48" spans="1:41" s="10" customFormat="1">
      <c r="A48" s="4" t="s">
        <v>44</v>
      </c>
      <c r="B48" s="8">
        <v>14650.7</v>
      </c>
      <c r="C48" s="39">
        <v>500930.32451677794</v>
      </c>
      <c r="D48" s="40">
        <v>257592.69190552246</v>
      </c>
      <c r="E48" s="39">
        <v>235153.70585093141</v>
      </c>
      <c r="F48" s="43"/>
      <c r="G48" s="44"/>
      <c r="H48" s="45"/>
      <c r="I48" s="44"/>
      <c r="J48" s="45">
        <v>2</v>
      </c>
      <c r="K48" s="44"/>
      <c r="L48" s="44"/>
      <c r="M48" s="45"/>
      <c r="N48" s="44">
        <v>40</v>
      </c>
      <c r="O48" s="44"/>
      <c r="P48" s="44">
        <v>150</v>
      </c>
      <c r="Q48" s="44"/>
      <c r="R48" s="44">
        <v>800</v>
      </c>
      <c r="S48" s="39">
        <v>508145.83</v>
      </c>
      <c r="T48" s="39">
        <v>274724.69</v>
      </c>
      <c r="U48" s="39">
        <v>258182.63829981987</v>
      </c>
      <c r="V48" s="41">
        <v>26459.88</v>
      </c>
      <c r="W48" s="39">
        <v>174780.79300000001</v>
      </c>
      <c r="X48" s="39"/>
      <c r="Y48" s="46">
        <v>139015.92000000001</v>
      </c>
      <c r="Z48" s="46">
        <f t="shared" si="0"/>
        <v>138562.28</v>
      </c>
      <c r="AA48" s="46">
        <v>40550.879999999997</v>
      </c>
      <c r="AB48" s="46">
        <v>9931.32</v>
      </c>
      <c r="AC48" s="46">
        <v>88080.08</v>
      </c>
      <c r="AD48" s="39">
        <v>69822.661597692902</v>
      </c>
      <c r="AE48" s="39">
        <f>2700+37922.64</f>
        <v>40622.639999999999</v>
      </c>
      <c r="AF48" s="39">
        <v>532075.36394230893</v>
      </c>
      <c r="AG48" s="42">
        <v>2989611.93</v>
      </c>
      <c r="AH48" s="47">
        <v>18297.150000000001</v>
      </c>
      <c r="AI48" s="47">
        <v>249903.3</v>
      </c>
      <c r="AJ48" s="42">
        <v>2978417.3000000003</v>
      </c>
      <c r="AK48" s="42">
        <v>602858.54</v>
      </c>
      <c r="AL48" s="42">
        <v>591663.91000000015</v>
      </c>
      <c r="AM48" s="16"/>
      <c r="AN48" s="9"/>
      <c r="AO48" s="9"/>
    </row>
    <row r="49" spans="1:41">
      <c r="A49" s="2" t="s">
        <v>46</v>
      </c>
      <c r="B49" s="20">
        <v>4650.8999999999996</v>
      </c>
      <c r="C49" s="39">
        <v>174827.62702696913</v>
      </c>
      <c r="D49" s="40">
        <v>81773.420436115281</v>
      </c>
      <c r="E49" s="39">
        <v>50186.967870008637</v>
      </c>
      <c r="F49" s="43"/>
      <c r="G49" s="44"/>
      <c r="H49" s="45"/>
      <c r="I49" s="44"/>
      <c r="J49" s="45"/>
      <c r="K49" s="44"/>
      <c r="L49" s="44"/>
      <c r="M49" s="45"/>
      <c r="N49" s="44"/>
      <c r="O49" s="44"/>
      <c r="P49" s="44"/>
      <c r="Q49" s="44"/>
      <c r="R49" s="44"/>
      <c r="S49" s="39">
        <v>157746.67000000001</v>
      </c>
      <c r="T49" s="39">
        <v>91214.180000000008</v>
      </c>
      <c r="U49" s="39">
        <v>61431.009650612745</v>
      </c>
      <c r="V49" s="41">
        <v>13694.02</v>
      </c>
      <c r="W49" s="39">
        <v>50526.234000000004</v>
      </c>
      <c r="X49" s="39"/>
      <c r="Y49" s="46"/>
      <c r="Z49" s="46">
        <f t="shared" si="0"/>
        <v>36200.26</v>
      </c>
      <c r="AA49" s="46">
        <v>11561.1</v>
      </c>
      <c r="AB49" s="46">
        <v>3082.68</v>
      </c>
      <c r="AC49" s="46">
        <v>21556.48</v>
      </c>
      <c r="AD49" s="39">
        <v>21496.037887726176</v>
      </c>
      <c r="AE49" s="39">
        <v>12956.88</v>
      </c>
      <c r="AF49" s="39">
        <v>168969.73083875066</v>
      </c>
      <c r="AG49" s="42">
        <v>887536.78</v>
      </c>
      <c r="AH49" s="47">
        <v>2096</v>
      </c>
      <c r="AI49" s="47">
        <v>60655.16</v>
      </c>
      <c r="AJ49" s="42">
        <v>861775.08</v>
      </c>
      <c r="AK49" s="42">
        <v>253983.34999999998</v>
      </c>
      <c r="AL49" s="42">
        <v>228221.64999999991</v>
      </c>
      <c r="AM49" s="16"/>
      <c r="AN49" s="6"/>
      <c r="AO49" s="6"/>
    </row>
    <row r="50" spans="1:41">
      <c r="A50" s="2" t="s">
        <v>45</v>
      </c>
      <c r="B50" s="20">
        <v>2175</v>
      </c>
      <c r="C50" s="39">
        <v>70117.674560578831</v>
      </c>
      <c r="D50" s="40">
        <v>38241.456373723529</v>
      </c>
      <c r="E50" s="39">
        <v>43017.784920705206</v>
      </c>
      <c r="F50" s="43"/>
      <c r="G50" s="44"/>
      <c r="H50" s="45"/>
      <c r="I50" s="44"/>
      <c r="J50" s="45"/>
      <c r="K50" s="44"/>
      <c r="L50" s="44"/>
      <c r="M50" s="45"/>
      <c r="N50" s="44"/>
      <c r="O50" s="44">
        <v>80</v>
      </c>
      <c r="P50" s="44"/>
      <c r="Q50" s="44"/>
      <c r="R50" s="44"/>
      <c r="S50" s="39">
        <v>68514.7</v>
      </c>
      <c r="T50" s="39">
        <v>37043.230000000003</v>
      </c>
      <c r="U50" s="39">
        <v>28757.784228053988</v>
      </c>
      <c r="V50" s="41"/>
      <c r="W50" s="39">
        <v>9722.6470000000008</v>
      </c>
      <c r="X50" s="39">
        <v>180530.16</v>
      </c>
      <c r="Y50" s="46"/>
      <c r="Z50" s="46">
        <f t="shared" si="0"/>
        <v>39195.32</v>
      </c>
      <c r="AA50" s="46">
        <v>8480.0400000000009</v>
      </c>
      <c r="AB50" s="46">
        <v>2008.56</v>
      </c>
      <c r="AC50" s="46">
        <v>28706.720000000001</v>
      </c>
      <c r="AD50" s="39">
        <v>11296.120268723136</v>
      </c>
      <c r="AE50" s="39">
        <v>2217.84</v>
      </c>
      <c r="AF50" s="39">
        <v>75177.471592655769</v>
      </c>
      <c r="AG50" s="42">
        <v>571047.36</v>
      </c>
      <c r="AH50" s="47"/>
      <c r="AI50" s="47"/>
      <c r="AJ50" s="42">
        <v>544795.89</v>
      </c>
      <c r="AK50" s="42">
        <v>131454.94000000006</v>
      </c>
      <c r="AL50" s="42">
        <v>105203.47000000009</v>
      </c>
      <c r="AM50" s="16"/>
      <c r="AN50" s="6"/>
      <c r="AO50" s="6"/>
    </row>
    <row r="51" spans="1:41">
      <c r="A51" s="2" t="s">
        <v>47</v>
      </c>
      <c r="B51" s="20">
        <v>4574.8</v>
      </c>
      <c r="C51" s="39">
        <v>144292.38324677522</v>
      </c>
      <c r="D51" s="40">
        <v>80435.409020004779</v>
      </c>
      <c r="E51" s="39">
        <v>40935.980224019404</v>
      </c>
      <c r="F51" s="43"/>
      <c r="G51" s="44"/>
      <c r="H51" s="45"/>
      <c r="I51" s="44"/>
      <c r="J51" s="45"/>
      <c r="K51" s="44"/>
      <c r="L51" s="44"/>
      <c r="M51" s="45">
        <v>2</v>
      </c>
      <c r="N51" s="44"/>
      <c r="O51" s="44"/>
      <c r="P51" s="44"/>
      <c r="Q51" s="44"/>
      <c r="R51" s="44"/>
      <c r="S51" s="39">
        <v>154902.32999999999</v>
      </c>
      <c r="T51" s="39">
        <v>55385.87</v>
      </c>
      <c r="U51" s="47">
        <v>59886.238387356956</v>
      </c>
      <c r="V51" s="41"/>
      <c r="W51" s="39">
        <v>51244.028000000006</v>
      </c>
      <c r="X51" s="39"/>
      <c r="Y51" s="46"/>
      <c r="Z51" s="46">
        <f t="shared" si="0"/>
        <v>30304.58</v>
      </c>
      <c r="AA51" s="46">
        <v>11342.64</v>
      </c>
      <c r="AB51" s="46">
        <v>3025.32</v>
      </c>
      <c r="AC51" s="46">
        <v>15936.62</v>
      </c>
      <c r="AD51" s="39">
        <v>20498.339591427404</v>
      </c>
      <c r="AE51" s="39">
        <v>2700</v>
      </c>
      <c r="AF51" s="39">
        <v>156160.10234946283</v>
      </c>
      <c r="AG51" s="42">
        <v>855735.41999999993</v>
      </c>
      <c r="AH51" s="47">
        <v>17148.66</v>
      </c>
      <c r="AI51" s="47"/>
      <c r="AJ51" s="42">
        <v>802930.76</v>
      </c>
      <c r="AK51" s="42">
        <v>301758.16999999969</v>
      </c>
      <c r="AL51" s="42">
        <v>248953.50999999978</v>
      </c>
      <c r="AM51" s="16"/>
      <c r="AN51" s="6"/>
      <c r="AO51" s="6"/>
    </row>
    <row r="52" spans="1:41">
      <c r="A52" s="2" t="s">
        <v>48</v>
      </c>
      <c r="B52" s="20">
        <v>1532.6</v>
      </c>
      <c r="C52" s="39">
        <v>51292.527639330176</v>
      </c>
      <c r="D52" s="40">
        <v>26946.600477410884</v>
      </c>
      <c r="E52" s="39">
        <v>0</v>
      </c>
      <c r="F52" s="43"/>
      <c r="G52" s="44"/>
      <c r="H52" s="45"/>
      <c r="I52" s="44"/>
      <c r="J52" s="45"/>
      <c r="K52" s="44"/>
      <c r="L52" s="44"/>
      <c r="M52" s="45"/>
      <c r="N52" s="44"/>
      <c r="O52" s="44"/>
      <c r="P52" s="44"/>
      <c r="Q52" s="44"/>
      <c r="R52" s="44"/>
      <c r="S52" s="39">
        <v>51257.09</v>
      </c>
      <c r="T52" s="39">
        <v>27128.400000000001</v>
      </c>
      <c r="U52" s="39">
        <v>19975.308485018639</v>
      </c>
      <c r="V52" s="41"/>
      <c r="W52" s="39">
        <v>17581.553</v>
      </c>
      <c r="X52" s="39"/>
      <c r="Y52" s="46"/>
      <c r="Z52" s="46">
        <f t="shared" si="0"/>
        <v>16333.619999999999</v>
      </c>
      <c r="AA52" s="46">
        <v>4591.38</v>
      </c>
      <c r="AB52" s="46">
        <v>1169.1600000000001</v>
      </c>
      <c r="AC52" s="46">
        <v>10573.08</v>
      </c>
      <c r="AD52" s="39">
        <v>6833.847883147163</v>
      </c>
      <c r="AE52" s="39">
        <v>489.86</v>
      </c>
      <c r="AF52" s="39">
        <v>51900.403162714589</v>
      </c>
      <c r="AG52" s="42">
        <v>289482.18</v>
      </c>
      <c r="AH52" s="47">
        <v>584.28</v>
      </c>
      <c r="AI52" s="47"/>
      <c r="AJ52" s="42">
        <v>273590.65000000002</v>
      </c>
      <c r="AK52" s="42">
        <v>84234.080000000075</v>
      </c>
      <c r="AL52" s="42">
        <v>68342.550000000105</v>
      </c>
      <c r="AM52" s="16"/>
      <c r="AN52" s="6"/>
      <c r="AO52" s="6"/>
    </row>
    <row r="53" spans="1:41">
      <c r="A53" s="2" t="s">
        <v>75</v>
      </c>
      <c r="B53" s="20">
        <v>3770.2</v>
      </c>
      <c r="C53" s="39">
        <v>116125.21172243416</v>
      </c>
      <c r="D53" s="40">
        <v>66288.707503545942</v>
      </c>
      <c r="E53" s="39">
        <v>52962.136425766803</v>
      </c>
      <c r="F53" s="43"/>
      <c r="G53" s="44"/>
      <c r="H53" s="45">
        <f>40+102</f>
        <v>142</v>
      </c>
      <c r="I53" s="44">
        <v>64800</v>
      </c>
      <c r="J53" s="45"/>
      <c r="K53" s="44"/>
      <c r="L53" s="44"/>
      <c r="M53" s="45"/>
      <c r="N53" s="44"/>
      <c r="O53" s="44"/>
      <c r="P53" s="44"/>
      <c r="Q53" s="44"/>
      <c r="R53" s="44"/>
      <c r="S53" s="39">
        <v>126451.56</v>
      </c>
      <c r="T53" s="39">
        <v>69909.240000000005</v>
      </c>
      <c r="U53" s="39">
        <v>48834.134306027183</v>
      </c>
      <c r="V53" s="41"/>
      <c r="W53" s="39">
        <v>33835.824000000001</v>
      </c>
      <c r="X53" s="39"/>
      <c r="Y53" s="39"/>
      <c r="Z53" s="46">
        <f t="shared" si="0"/>
        <v>20632.98</v>
      </c>
      <c r="AA53" s="52"/>
      <c r="AB53" s="46">
        <v>3295.2</v>
      </c>
      <c r="AC53" s="46">
        <v>17337.78</v>
      </c>
      <c r="AD53" s="39">
        <v>16641.875370639067</v>
      </c>
      <c r="AE53" s="39">
        <v>5938.03</v>
      </c>
      <c r="AF53" s="39">
        <v>132408.10035891071</v>
      </c>
      <c r="AG53" s="42">
        <v>720998.22</v>
      </c>
      <c r="AH53" s="47"/>
      <c r="AI53" s="47"/>
      <c r="AJ53" s="42">
        <v>705133.95</v>
      </c>
      <c r="AK53" s="42">
        <v>43490.160000000149</v>
      </c>
      <c r="AL53" s="42">
        <v>27625.89000000013</v>
      </c>
      <c r="AM53" s="17"/>
      <c r="AN53" s="6"/>
      <c r="AO53" s="6"/>
    </row>
    <row r="54" spans="1:41">
      <c r="A54" s="2" t="s">
        <v>49</v>
      </c>
      <c r="B54" s="20">
        <v>5335</v>
      </c>
      <c r="C54" s="39">
        <v>176351.19730146579</v>
      </c>
      <c r="D54" s="40">
        <v>93801.457358075859</v>
      </c>
      <c r="E54" s="39">
        <v>156304.34998940799</v>
      </c>
      <c r="F54" s="43">
        <v>30</v>
      </c>
      <c r="G54" s="44"/>
      <c r="H54" s="45"/>
      <c r="I54" s="44"/>
      <c r="J54" s="45"/>
      <c r="K54" s="44"/>
      <c r="L54" s="44"/>
      <c r="M54" s="45"/>
      <c r="N54" s="44"/>
      <c r="O54" s="44"/>
      <c r="P54" s="44"/>
      <c r="Q54" s="44"/>
      <c r="R54" s="44"/>
      <c r="S54" s="39">
        <v>135319.85999999999</v>
      </c>
      <c r="T54" s="39">
        <v>170695.53999999998</v>
      </c>
      <c r="U54" s="39">
        <v>69172.683485824382</v>
      </c>
      <c r="V54" s="41"/>
      <c r="W54" s="39">
        <v>19277.390000000003</v>
      </c>
      <c r="X54" s="39">
        <v>356545.8</v>
      </c>
      <c r="Y54" s="46"/>
      <c r="Z54" s="46">
        <f t="shared" si="0"/>
        <v>36115.19</v>
      </c>
      <c r="AA54" s="46">
        <v>12560.7</v>
      </c>
      <c r="AB54" s="46">
        <v>3085.8</v>
      </c>
      <c r="AC54" s="46">
        <v>20468.689999999999</v>
      </c>
      <c r="AD54" s="39">
        <v>25728.946935005944</v>
      </c>
      <c r="AE54" s="39"/>
      <c r="AF54" s="39">
        <v>178960.75151577863</v>
      </c>
      <c r="AG54" s="42">
        <v>1385069.38</v>
      </c>
      <c r="AH54" s="47"/>
      <c r="AI54" s="47"/>
      <c r="AJ54" s="47">
        <v>1384401.41</v>
      </c>
      <c r="AK54" s="42">
        <v>23496.029999999795</v>
      </c>
      <c r="AL54" s="42">
        <v>22828.059999999823</v>
      </c>
      <c r="AM54" s="16"/>
      <c r="AN54" s="6"/>
      <c r="AO54" s="6"/>
    </row>
    <row r="55" spans="1:41" s="10" customFormat="1">
      <c r="A55" s="4" t="s">
        <v>50</v>
      </c>
      <c r="B55" s="8">
        <v>7562.2</v>
      </c>
      <c r="C55" s="39">
        <v>253737.8392114985</v>
      </c>
      <c r="D55" s="40">
        <v>132960.70868476876</v>
      </c>
      <c r="E55" s="39">
        <v>140558.24490821009</v>
      </c>
      <c r="F55" s="49">
        <v>49.747</v>
      </c>
      <c r="G55" s="44">
        <v>7960.35</v>
      </c>
      <c r="H55" s="45">
        <v>14</v>
      </c>
      <c r="I55" s="44"/>
      <c r="J55" s="45"/>
      <c r="K55" s="44"/>
      <c r="L55" s="44"/>
      <c r="M55" s="45">
        <v>1</v>
      </c>
      <c r="N55" s="44">
        <v>26</v>
      </c>
      <c r="O55" s="44">
        <v>420</v>
      </c>
      <c r="P55" s="44"/>
      <c r="Q55" s="44">
        <v>10</v>
      </c>
      <c r="R55" s="44"/>
      <c r="S55" s="39">
        <v>255493.24</v>
      </c>
      <c r="T55" s="39">
        <v>138135.24</v>
      </c>
      <c r="U55" s="39">
        <v>105548.67381535168</v>
      </c>
      <c r="V55" s="41"/>
      <c r="W55" s="39">
        <v>88851.796000000002</v>
      </c>
      <c r="X55" s="39"/>
      <c r="Y55" s="46"/>
      <c r="Z55" s="46">
        <f t="shared" si="0"/>
        <v>84944.03</v>
      </c>
      <c r="AA55" s="46">
        <v>26204.1</v>
      </c>
      <c r="AB55" s="46">
        <v>6239.46</v>
      </c>
      <c r="AC55" s="46">
        <v>52500.47</v>
      </c>
      <c r="AD55" s="39">
        <v>33815.591370178438</v>
      </c>
      <c r="AE55" s="39">
        <v>2394.7399999999998</v>
      </c>
      <c r="AF55" s="39">
        <v>256066.15426665812</v>
      </c>
      <c r="AG55" s="42">
        <v>1449108.96</v>
      </c>
      <c r="AH55" s="47"/>
      <c r="AI55" s="47"/>
      <c r="AJ55" s="42">
        <v>1393669.28</v>
      </c>
      <c r="AK55" s="42">
        <v>237023.98999999976</v>
      </c>
      <c r="AL55" s="42">
        <v>181584.30999999982</v>
      </c>
      <c r="AM55" s="16"/>
      <c r="AN55" s="9"/>
      <c r="AO55" s="9"/>
    </row>
    <row r="56" spans="1:41" s="10" customFormat="1">
      <c r="A56" s="4" t="s">
        <v>51</v>
      </c>
      <c r="B56" s="8">
        <v>5830.3</v>
      </c>
      <c r="C56" s="39">
        <v>234291.29666898519</v>
      </c>
      <c r="D56" s="40">
        <v>102509.96004400932</v>
      </c>
      <c r="E56" s="39">
        <v>10278.122781695442</v>
      </c>
      <c r="F56" s="43"/>
      <c r="G56" s="44"/>
      <c r="H56" s="45"/>
      <c r="I56" s="44"/>
      <c r="J56" s="45"/>
      <c r="K56" s="44"/>
      <c r="L56" s="44"/>
      <c r="M56" s="45"/>
      <c r="N56" s="44"/>
      <c r="O56" s="44"/>
      <c r="P56" s="44"/>
      <c r="Q56" s="44"/>
      <c r="R56" s="44"/>
      <c r="S56" s="39">
        <v>192387.21</v>
      </c>
      <c r="T56" s="39">
        <v>103912.51</v>
      </c>
      <c r="U56" s="39">
        <v>76313.644517619832</v>
      </c>
      <c r="V56" s="41"/>
      <c r="W56" s="39">
        <v>67511.73000000001</v>
      </c>
      <c r="X56" s="39"/>
      <c r="Y56" s="46"/>
      <c r="Z56" s="46">
        <f t="shared" si="0"/>
        <v>63117.2</v>
      </c>
      <c r="AA56" s="46">
        <v>18799.32</v>
      </c>
      <c r="AB56" s="46">
        <v>4387.4399999999996</v>
      </c>
      <c r="AC56" s="46">
        <v>39930.44</v>
      </c>
      <c r="AD56" s="39">
        <v>25786.379801717936</v>
      </c>
      <c r="AE56" s="39">
        <v>3092.34</v>
      </c>
      <c r="AF56" s="39">
        <v>198667.76072398204</v>
      </c>
      <c r="AG56" s="42">
        <v>1090190.81</v>
      </c>
      <c r="AH56" s="47">
        <v>103.75</v>
      </c>
      <c r="AI56" s="47"/>
      <c r="AJ56" s="42">
        <v>1061427.3700000001</v>
      </c>
      <c r="AK56" s="42">
        <v>147242.78000000003</v>
      </c>
      <c r="AL56" s="42">
        <v>118479.34</v>
      </c>
      <c r="AM56" s="16"/>
      <c r="AN56" s="9"/>
      <c r="AO56" s="9"/>
    </row>
    <row r="57" spans="1:41" s="10" customFormat="1">
      <c r="A57" s="4" t="s">
        <v>52</v>
      </c>
      <c r="B57" s="8">
        <v>2880.4</v>
      </c>
      <c r="C57" s="39">
        <v>104672.33497254772</v>
      </c>
      <c r="D57" s="40">
        <v>50643.995833964713</v>
      </c>
      <c r="E57" s="39">
        <v>0</v>
      </c>
      <c r="F57" s="43"/>
      <c r="G57" s="44"/>
      <c r="H57" s="45"/>
      <c r="I57" s="44"/>
      <c r="J57" s="45"/>
      <c r="K57" s="44"/>
      <c r="L57" s="44"/>
      <c r="M57" s="45"/>
      <c r="N57" s="44"/>
      <c r="O57" s="44"/>
      <c r="P57" s="44"/>
      <c r="Q57" s="44"/>
      <c r="R57" s="44"/>
      <c r="S57" s="39">
        <v>95064.34</v>
      </c>
      <c r="T57" s="39">
        <v>51447.38</v>
      </c>
      <c r="U57" s="39">
        <v>37708.068852177792</v>
      </c>
      <c r="V57" s="41"/>
      <c r="W57" s="39">
        <v>33929.016000000003</v>
      </c>
      <c r="X57" s="39"/>
      <c r="Y57" s="46"/>
      <c r="Z57" s="46">
        <f t="shared" si="0"/>
        <v>22883.03</v>
      </c>
      <c r="AA57" s="46">
        <v>9918.06</v>
      </c>
      <c r="AB57" s="46">
        <v>2324.8200000000002</v>
      </c>
      <c r="AC57" s="46">
        <v>10640.15</v>
      </c>
      <c r="AD57" s="39">
        <v>12790.34768277247</v>
      </c>
      <c r="AE57" s="39">
        <v>3615.72</v>
      </c>
      <c r="AF57" s="39">
        <v>100237.75348941871</v>
      </c>
      <c r="AG57" s="42">
        <v>540043.56000000006</v>
      </c>
      <c r="AH57" s="47"/>
      <c r="AI57" s="47"/>
      <c r="AJ57" s="42">
        <v>596650.4</v>
      </c>
      <c r="AK57" s="42">
        <v>107195.53999999992</v>
      </c>
      <c r="AL57" s="42">
        <v>163802.37999999989</v>
      </c>
      <c r="AM57" s="16"/>
      <c r="AN57" s="9"/>
      <c r="AO57" s="9"/>
    </row>
    <row r="58" spans="1:41">
      <c r="A58" s="2" t="s">
        <v>53</v>
      </c>
      <c r="B58" s="20">
        <v>9176.5</v>
      </c>
      <c r="C58" s="39">
        <v>298973.42257425719</v>
      </c>
      <c r="D58" s="40">
        <v>161343.78133952827</v>
      </c>
      <c r="E58" s="39">
        <v>86299.327548644345</v>
      </c>
      <c r="F58" s="43"/>
      <c r="G58" s="44"/>
      <c r="H58" s="45"/>
      <c r="I58" s="44"/>
      <c r="J58" s="45"/>
      <c r="K58" s="44"/>
      <c r="L58" s="44"/>
      <c r="M58" s="45"/>
      <c r="N58" s="44"/>
      <c r="O58" s="44"/>
      <c r="P58" s="44"/>
      <c r="Q58" s="44">
        <v>56</v>
      </c>
      <c r="R58" s="44"/>
      <c r="S58" s="39">
        <v>286018.34000000003</v>
      </c>
      <c r="T58" s="39">
        <v>305772.82</v>
      </c>
      <c r="U58" s="39">
        <v>127916.61766338897</v>
      </c>
      <c r="V58" s="41"/>
      <c r="W58" s="47">
        <v>34588.037000000004</v>
      </c>
      <c r="X58" s="39">
        <v>748819.68</v>
      </c>
      <c r="Y58" s="46">
        <v>77751.62</v>
      </c>
      <c r="Z58" s="46">
        <f t="shared" si="0"/>
        <v>50495.229999999996</v>
      </c>
      <c r="AA58" s="46">
        <v>35174.74</v>
      </c>
      <c r="AB58" s="46">
        <v>8333.2800000000007</v>
      </c>
      <c r="AC58" s="46">
        <v>6987.21</v>
      </c>
      <c r="AD58" s="39">
        <v>49960.526885488674</v>
      </c>
      <c r="AE58" s="39">
        <v>20071.79</v>
      </c>
      <c r="AF58" s="39">
        <v>327894.34600460029</v>
      </c>
      <c r="AG58" s="42">
        <v>2690117.53</v>
      </c>
      <c r="AH58" s="47"/>
      <c r="AI58" s="47">
        <v>180.73</v>
      </c>
      <c r="AJ58" s="42">
        <v>2660361.4900000002</v>
      </c>
      <c r="AK58" s="42">
        <v>467241.94999999832</v>
      </c>
      <c r="AL58" s="42">
        <v>437485.90999999875</v>
      </c>
      <c r="AM58" s="16"/>
      <c r="AN58" s="6"/>
      <c r="AO58" s="6"/>
    </row>
    <row r="59" spans="1:41">
      <c r="A59" s="2" t="s">
        <v>54</v>
      </c>
      <c r="B59" s="20">
        <v>2437.1</v>
      </c>
      <c r="C59" s="39">
        <v>126009.3124703847</v>
      </c>
      <c r="D59" s="40">
        <v>42849.771645242115</v>
      </c>
      <c r="E59" s="39">
        <v>20145.432675517546</v>
      </c>
      <c r="F59" s="43"/>
      <c r="G59" s="44"/>
      <c r="H59" s="45"/>
      <c r="I59" s="44"/>
      <c r="J59" s="45"/>
      <c r="K59" s="44"/>
      <c r="L59" s="44"/>
      <c r="M59" s="45"/>
      <c r="N59" s="44"/>
      <c r="O59" s="44"/>
      <c r="P59" s="44"/>
      <c r="Q59" s="44">
        <v>40</v>
      </c>
      <c r="R59" s="44"/>
      <c r="S59" s="39">
        <v>72390.67</v>
      </c>
      <c r="T59" s="39">
        <v>78874.97</v>
      </c>
      <c r="U59" s="39">
        <v>31470.008277788671</v>
      </c>
      <c r="V59" s="41"/>
      <c r="W59" s="39">
        <v>11495.836000000001</v>
      </c>
      <c r="X59" s="39">
        <v>190743.12</v>
      </c>
      <c r="Y59" s="46"/>
      <c r="Z59" s="46">
        <f t="shared" si="0"/>
        <v>15074.08</v>
      </c>
      <c r="AA59" s="46">
        <v>8488.56</v>
      </c>
      <c r="AB59" s="46">
        <v>2004.18</v>
      </c>
      <c r="AC59" s="46">
        <v>4581.34</v>
      </c>
      <c r="AD59" s="39">
        <v>12725.780077657542</v>
      </c>
      <c r="AE59" s="39"/>
      <c r="AF59" s="39">
        <v>81751.686507798338</v>
      </c>
      <c r="AG59" s="42">
        <v>696066.12000000011</v>
      </c>
      <c r="AH59" s="47"/>
      <c r="AI59" s="47"/>
      <c r="AJ59" s="42">
        <v>694215.07000000007</v>
      </c>
      <c r="AK59" s="42">
        <v>18952.599999999977</v>
      </c>
      <c r="AL59" s="42">
        <v>17101.54999999993</v>
      </c>
      <c r="AM59" s="16"/>
      <c r="AN59" s="6"/>
      <c r="AO59" s="6"/>
    </row>
    <row r="60" spans="1:41">
      <c r="A60" s="2" t="s">
        <v>55</v>
      </c>
      <c r="B60" s="20">
        <v>2545.6999999999998</v>
      </c>
      <c r="C60" s="39">
        <v>109281.62751451888</v>
      </c>
      <c r="D60" s="40">
        <v>44759.207122109416</v>
      </c>
      <c r="E60" s="39">
        <v>21043.136499144483</v>
      </c>
      <c r="F60" s="43"/>
      <c r="G60" s="44"/>
      <c r="H60" s="45"/>
      <c r="I60" s="44"/>
      <c r="J60" s="45"/>
      <c r="K60" s="44"/>
      <c r="L60" s="44"/>
      <c r="M60" s="45"/>
      <c r="N60" s="44"/>
      <c r="O60" s="44"/>
      <c r="P60" s="44"/>
      <c r="Q60" s="44">
        <v>40</v>
      </c>
      <c r="R60" s="44"/>
      <c r="S60" s="39">
        <v>76933.52</v>
      </c>
      <c r="T60" s="39">
        <v>79305.739999999991</v>
      </c>
      <c r="U60" s="39">
        <v>32824.168006141161</v>
      </c>
      <c r="V60" s="41"/>
      <c r="W60" s="39">
        <v>8715.2230000000018</v>
      </c>
      <c r="X60" s="39">
        <v>202712.64</v>
      </c>
      <c r="Y60" s="46"/>
      <c r="Z60" s="46">
        <f t="shared" si="0"/>
        <v>34558.910000000003</v>
      </c>
      <c r="AA60" s="46">
        <v>9021.18</v>
      </c>
      <c r="AB60" s="46">
        <v>2129.7600000000002</v>
      </c>
      <c r="AC60" s="46">
        <v>23407.97</v>
      </c>
      <c r="AD60" s="39">
        <v>13457.585412454477</v>
      </c>
      <c r="AE60" s="39">
        <v>4937.25</v>
      </c>
      <c r="AF60" s="39">
        <v>90331.886388700586</v>
      </c>
      <c r="AG60" s="42">
        <v>693862.37</v>
      </c>
      <c r="AH60" s="47">
        <v>653.27</v>
      </c>
      <c r="AI60" s="47"/>
      <c r="AJ60" s="42">
        <v>701971.95</v>
      </c>
      <c r="AK60" s="42">
        <v>95286.54999999993</v>
      </c>
      <c r="AL60" s="42">
        <v>103396.12999999989</v>
      </c>
      <c r="AM60" s="16"/>
      <c r="AN60" s="6"/>
      <c r="AO60" s="6"/>
    </row>
    <row r="61" spans="1:41">
      <c r="A61" s="2" t="s">
        <v>56</v>
      </c>
      <c r="B61" s="20">
        <v>2433.8000000000002</v>
      </c>
      <c r="C61" s="39">
        <v>117567.30398277553</v>
      </c>
      <c r="D61" s="40">
        <v>42791.750125226819</v>
      </c>
      <c r="E61" s="39">
        <v>20118.154382534409</v>
      </c>
      <c r="F61" s="43"/>
      <c r="G61" s="44"/>
      <c r="H61" s="45"/>
      <c r="I61" s="44"/>
      <c r="J61" s="45"/>
      <c r="K61" s="44"/>
      <c r="L61" s="44"/>
      <c r="M61" s="45"/>
      <c r="N61" s="44"/>
      <c r="O61" s="44"/>
      <c r="P61" s="44"/>
      <c r="Q61" s="44">
        <v>40</v>
      </c>
      <c r="R61" s="44"/>
      <c r="S61" s="39">
        <v>72939.649999999994</v>
      </c>
      <c r="T61" s="39">
        <v>79160.66</v>
      </c>
      <c r="U61" s="39">
        <v>31428.862650684041</v>
      </c>
      <c r="V61" s="41"/>
      <c r="W61" s="39">
        <v>8727.8180000000011</v>
      </c>
      <c r="X61" s="39">
        <v>192189.6</v>
      </c>
      <c r="Y61" s="46"/>
      <c r="Z61" s="46">
        <f t="shared" si="0"/>
        <v>25240.05</v>
      </c>
      <c r="AA61" s="46">
        <v>8552.64</v>
      </c>
      <c r="AB61" s="46">
        <v>2019.3</v>
      </c>
      <c r="AC61" s="46">
        <v>14668.11</v>
      </c>
      <c r="AD61" s="39">
        <v>12779.553147594652</v>
      </c>
      <c r="AE61" s="39">
        <v>6834.97</v>
      </c>
      <c r="AF61" s="39">
        <v>88475.95913572672</v>
      </c>
      <c r="AG61" s="42">
        <v>696564.2</v>
      </c>
      <c r="AH61" s="47"/>
      <c r="AI61" s="47"/>
      <c r="AJ61" s="42">
        <v>709900.14</v>
      </c>
      <c r="AK61" s="42">
        <v>27878.849999999744</v>
      </c>
      <c r="AL61" s="42">
        <v>41214.789999999804</v>
      </c>
      <c r="AM61" s="16"/>
      <c r="AN61" s="6"/>
      <c r="AO61" s="6"/>
    </row>
    <row r="62" spans="1:41">
      <c r="A62" s="2" t="s">
        <v>57</v>
      </c>
      <c r="B62" s="20">
        <v>6560.7</v>
      </c>
      <c r="C62" s="39">
        <v>190581.26177828733</v>
      </c>
      <c r="D62" s="40">
        <v>115352.05647406341</v>
      </c>
      <c r="E62" s="39">
        <v>32999.822468442973</v>
      </c>
      <c r="F62" s="43">
        <v>80</v>
      </c>
      <c r="G62" s="44"/>
      <c r="H62" s="45"/>
      <c r="I62" s="44"/>
      <c r="J62" s="45">
        <f>1+1</f>
        <v>2</v>
      </c>
      <c r="K62" s="44"/>
      <c r="L62" s="44"/>
      <c r="M62" s="45"/>
      <c r="N62" s="44"/>
      <c r="O62" s="44"/>
      <c r="P62" s="44"/>
      <c r="Q62" s="44"/>
      <c r="R62" s="44"/>
      <c r="S62" s="39">
        <v>209206.39</v>
      </c>
      <c r="T62" s="39">
        <v>223690.46000000002</v>
      </c>
      <c r="U62" s="39">
        <v>85235.882650112078</v>
      </c>
      <c r="V62" s="41"/>
      <c r="W62" s="39">
        <v>25152.443200000002</v>
      </c>
      <c r="X62" s="39">
        <v>551238.84</v>
      </c>
      <c r="Y62" s="46"/>
      <c r="Z62" s="46">
        <f t="shared" si="0"/>
        <v>85982.94</v>
      </c>
      <c r="AA62" s="46">
        <v>23848.44</v>
      </c>
      <c r="AB62" s="46">
        <v>5791.32</v>
      </c>
      <c r="AC62" s="46">
        <v>56343.18</v>
      </c>
      <c r="AD62" s="39">
        <v>35805.700322304314</v>
      </c>
      <c r="AE62" s="39">
        <v>11855.17</v>
      </c>
      <c r="AF62" s="39">
        <v>231931.60907583297</v>
      </c>
      <c r="AG62" s="42">
        <v>1884366.96</v>
      </c>
      <c r="AH62" s="47"/>
      <c r="AI62" s="47">
        <v>1277.69</v>
      </c>
      <c r="AJ62" s="42">
        <v>1778387.6</v>
      </c>
      <c r="AK62" s="42">
        <v>653511.06000000006</v>
      </c>
      <c r="AL62" s="42">
        <v>547531.69999999995</v>
      </c>
      <c r="AM62" s="16"/>
      <c r="AN62" s="6"/>
      <c r="AO62" s="6"/>
    </row>
    <row r="63" spans="1:41">
      <c r="A63" s="2" t="s">
        <v>60</v>
      </c>
      <c r="B63" s="20">
        <f>SUM(B3:B62)</f>
        <v>403798.50000000006</v>
      </c>
      <c r="C63" s="41">
        <f t="shared" ref="C63:T63" si="1">SUM(C3:C62)</f>
        <v>13563024.754866473</v>
      </c>
      <c r="D63" s="39">
        <f t="shared" si="1"/>
        <v>7144242.9858375359</v>
      </c>
      <c r="E63" s="39">
        <f t="shared" si="1"/>
        <v>4729283.0559586436</v>
      </c>
      <c r="F63" s="41">
        <f t="shared" si="1"/>
        <v>2554.9999999999995</v>
      </c>
      <c r="G63" s="41">
        <f t="shared" si="1"/>
        <v>156842.18000000002</v>
      </c>
      <c r="H63" s="41">
        <f t="shared" si="1"/>
        <v>2040</v>
      </c>
      <c r="I63" s="41">
        <f t="shared" si="1"/>
        <v>213650</v>
      </c>
      <c r="J63" s="41">
        <f t="shared" si="1"/>
        <v>15</v>
      </c>
      <c r="K63" s="41">
        <f t="shared" si="1"/>
        <v>3</v>
      </c>
      <c r="L63" s="41">
        <f t="shared" si="1"/>
        <v>38200</v>
      </c>
      <c r="M63" s="41">
        <f t="shared" si="1"/>
        <v>45</v>
      </c>
      <c r="N63" s="41">
        <f t="shared" si="1"/>
        <v>416</v>
      </c>
      <c r="O63" s="41">
        <f t="shared" si="1"/>
        <v>2900</v>
      </c>
      <c r="P63" s="41">
        <f t="shared" si="1"/>
        <v>150</v>
      </c>
      <c r="Q63" s="41">
        <f t="shared" si="1"/>
        <v>2021</v>
      </c>
      <c r="R63" s="41">
        <f t="shared" si="1"/>
        <v>800</v>
      </c>
      <c r="S63" s="39">
        <f t="shared" si="1"/>
        <v>13035205.960000003</v>
      </c>
      <c r="T63" s="39">
        <f t="shared" si="1"/>
        <v>8593711.0600000024</v>
      </c>
      <c r="U63" s="39">
        <f>SUM(U3:U62)</f>
        <v>5327870.9346731408</v>
      </c>
      <c r="V63" s="41">
        <f t="shared" ref="V63:AE63" si="2">SUM(V3:V62)</f>
        <v>695068.71</v>
      </c>
      <c r="W63" s="39">
        <f t="shared" si="2"/>
        <v>3421360.6798</v>
      </c>
      <c r="X63" s="41">
        <f t="shared" si="2"/>
        <v>11338910.409999998</v>
      </c>
      <c r="Y63" s="41">
        <f t="shared" si="2"/>
        <v>1132534.0699999998</v>
      </c>
      <c r="Z63" s="41">
        <f t="shared" si="2"/>
        <v>4353213.9800000004</v>
      </c>
      <c r="AA63" s="41">
        <f t="shared" si="2"/>
        <v>1204599.94</v>
      </c>
      <c r="AB63" s="41">
        <f t="shared" si="2"/>
        <v>308422.68000000005</v>
      </c>
      <c r="AC63" s="41">
        <f t="shared" si="2"/>
        <v>2840191.3600000003</v>
      </c>
      <c r="AD63" s="41">
        <f t="shared" si="2"/>
        <v>1918624.43</v>
      </c>
      <c r="AE63" s="39">
        <f t="shared" si="2"/>
        <v>547460.31000000006</v>
      </c>
      <c r="AF63" s="39">
        <f t="shared" ref="AF63" si="3">SUM(AF3:AF62)</f>
        <v>14092742.975594027</v>
      </c>
      <c r="AG63" s="42">
        <f>SUM(AG3:AG62)</f>
        <v>89403525.630000025</v>
      </c>
      <c r="AH63" s="42">
        <f t="shared" ref="AH63:AI63" si="4">SUM(AH3:AH62)</f>
        <v>168696.58999999997</v>
      </c>
      <c r="AI63" s="42">
        <f t="shared" si="4"/>
        <v>581925.91999999993</v>
      </c>
      <c r="AJ63" s="42">
        <f>SUM(AJ3:AJ62)</f>
        <v>87298239.580000028</v>
      </c>
      <c r="AK63" s="42">
        <f>SUM(AK3:AK62)</f>
        <v>17681714.039999995</v>
      </c>
      <c r="AL63" s="42">
        <v>16304333.529999999</v>
      </c>
      <c r="AM63" s="16"/>
    </row>
  </sheetData>
  <mergeCells count="28">
    <mergeCell ref="C1:C2"/>
    <mergeCell ref="D1:D2"/>
    <mergeCell ref="A1:A2"/>
    <mergeCell ref="B1:B2"/>
    <mergeCell ref="S1:S2"/>
    <mergeCell ref="E1:E2"/>
    <mergeCell ref="F1:G1"/>
    <mergeCell ref="H1:I1"/>
    <mergeCell ref="K1:L1"/>
    <mergeCell ref="AF1:AF2"/>
    <mergeCell ref="AE1:AE2"/>
    <mergeCell ref="AA1:AA2"/>
    <mergeCell ref="AD1:AD2"/>
    <mergeCell ref="AL1:AL2"/>
    <mergeCell ref="AG1:AG2"/>
    <mergeCell ref="AH1:AH2"/>
    <mergeCell ref="AI1:AI2"/>
    <mergeCell ref="AJ1:AJ2"/>
    <mergeCell ref="AK1:AK2"/>
    <mergeCell ref="T1:T2"/>
    <mergeCell ref="Z1:Z2"/>
    <mergeCell ref="AB1:AB2"/>
    <mergeCell ref="AC1:AC2"/>
    <mergeCell ref="Y1:Y2"/>
    <mergeCell ref="U1:U2"/>
    <mergeCell ref="V1:V2"/>
    <mergeCell ref="W1:W2"/>
    <mergeCell ref="X1:X2"/>
  </mergeCells>
  <phoneticPr fontId="2" type="noConversion"/>
  <pageMargins left="0.19685039370078741" right="0.19685039370078741" top="0.31496062992125984" bottom="0.19685039370078741" header="0.15748031496062992" footer="0.15748031496062992"/>
  <pageSetup paperSize="9" scale="85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5"/>
  </sheetPr>
  <dimension ref="A1:AD17"/>
  <sheetViews>
    <sheetView workbookViewId="0">
      <pane xSplit="1" topLeftCell="B1" activePane="topRight" state="frozen"/>
      <selection pane="topRight" activeCell="L6" sqref="L6"/>
    </sheetView>
  </sheetViews>
  <sheetFormatPr defaultRowHeight="13.2"/>
  <cols>
    <col min="1" max="1" width="19" customWidth="1"/>
    <col min="3" max="3" width="11.6640625" bestFit="1" customWidth="1"/>
    <col min="4" max="4" width="13.88671875" bestFit="1" customWidth="1"/>
    <col min="5" max="5" width="10.109375" bestFit="1" customWidth="1"/>
    <col min="6" max="7" width="6.5546875" customWidth="1"/>
    <col min="8" max="8" width="5.5546875" customWidth="1"/>
    <col min="9" max="9" width="6.5546875" customWidth="1"/>
    <col min="10" max="10" width="8.109375" customWidth="1"/>
    <col min="11" max="11" width="5.5546875" customWidth="1"/>
    <col min="12" max="12" width="6.5546875" customWidth="1"/>
    <col min="13" max="13" width="12.33203125" customWidth="1"/>
    <col min="14" max="14" width="9.88671875" customWidth="1"/>
    <col min="15" max="15" width="10" customWidth="1"/>
    <col min="16" max="16" width="10.33203125" customWidth="1"/>
    <col min="17" max="17" width="10.5546875" customWidth="1"/>
    <col min="18" max="18" width="9.33203125" bestFit="1" customWidth="1"/>
    <col min="19" max="19" width="10" customWidth="1"/>
    <col min="20" max="20" width="10.33203125" customWidth="1"/>
    <col min="21" max="21" width="9.33203125" style="31" customWidth="1"/>
    <col min="22" max="22" width="11.44140625" customWidth="1"/>
    <col min="23" max="23" width="11.6640625" customWidth="1"/>
    <col min="24" max="24" width="10.109375" hidden="1" customWidth="1"/>
    <col min="25" max="25" width="0" hidden="1" customWidth="1"/>
    <col min="27" max="27" width="10.109375" bestFit="1" customWidth="1"/>
    <col min="28" max="28" width="12.6640625" bestFit="1" customWidth="1"/>
    <col min="29" max="29" width="10.88671875" customWidth="1"/>
    <col min="30" max="30" width="11.44140625" customWidth="1"/>
  </cols>
  <sheetData>
    <row r="1" spans="1:30" s="12" customFormat="1" ht="129.6" customHeight="1">
      <c r="A1" s="86" t="s">
        <v>0</v>
      </c>
      <c r="B1" s="86" t="s">
        <v>61</v>
      </c>
      <c r="C1" s="73" t="s">
        <v>81</v>
      </c>
      <c r="D1" s="88" t="s">
        <v>62</v>
      </c>
      <c r="E1" s="73" t="s">
        <v>84</v>
      </c>
      <c r="F1" s="53" t="s">
        <v>86</v>
      </c>
      <c r="G1" s="54" t="s">
        <v>64</v>
      </c>
      <c r="H1" s="53" t="s">
        <v>104</v>
      </c>
      <c r="I1" s="53" t="s">
        <v>66</v>
      </c>
      <c r="J1" s="53" t="s">
        <v>105</v>
      </c>
      <c r="K1" s="53" t="s">
        <v>113</v>
      </c>
      <c r="L1" s="53" t="s">
        <v>111</v>
      </c>
      <c r="M1" s="79" t="s">
        <v>63</v>
      </c>
      <c r="N1" s="71" t="s">
        <v>106</v>
      </c>
      <c r="O1" s="71" t="s">
        <v>82</v>
      </c>
      <c r="P1" s="71" t="s">
        <v>107</v>
      </c>
      <c r="Q1" s="71" t="s">
        <v>85</v>
      </c>
      <c r="R1" s="71" t="s">
        <v>87</v>
      </c>
      <c r="S1" s="71" t="s">
        <v>83</v>
      </c>
      <c r="T1" s="75" t="s">
        <v>114</v>
      </c>
      <c r="U1" s="73" t="s">
        <v>108</v>
      </c>
      <c r="V1" s="71" t="s">
        <v>69</v>
      </c>
      <c r="W1" s="71" t="s">
        <v>122</v>
      </c>
      <c r="X1" s="71" t="s">
        <v>79</v>
      </c>
      <c r="Y1" s="71" t="s">
        <v>80</v>
      </c>
      <c r="Z1" s="71" t="s">
        <v>116</v>
      </c>
      <c r="AA1" s="71" t="s">
        <v>123</v>
      </c>
      <c r="AB1" s="73" t="s">
        <v>124</v>
      </c>
      <c r="AC1" s="77" t="s">
        <v>125</v>
      </c>
      <c r="AD1" s="82" t="s">
        <v>126</v>
      </c>
    </row>
    <row r="2" spans="1:30" s="12" customFormat="1" ht="63" customHeight="1">
      <c r="A2" s="86"/>
      <c r="B2" s="86"/>
      <c r="C2" s="87"/>
      <c r="D2" s="89"/>
      <c r="E2" s="78"/>
      <c r="F2" s="67" t="s">
        <v>71</v>
      </c>
      <c r="G2" s="36" t="s">
        <v>109</v>
      </c>
      <c r="H2" s="68" t="s">
        <v>74</v>
      </c>
      <c r="I2" s="68" t="s">
        <v>71</v>
      </c>
      <c r="J2" s="68" t="s">
        <v>71</v>
      </c>
      <c r="K2" s="68" t="s">
        <v>71</v>
      </c>
      <c r="L2" s="68" t="s">
        <v>109</v>
      </c>
      <c r="M2" s="70"/>
      <c r="N2" s="72"/>
      <c r="O2" s="72"/>
      <c r="P2" s="72"/>
      <c r="Q2" s="72"/>
      <c r="R2" s="70"/>
      <c r="S2" s="70"/>
      <c r="T2" s="76"/>
      <c r="U2" s="87"/>
      <c r="V2" s="70"/>
      <c r="W2" s="70"/>
      <c r="X2" s="72"/>
      <c r="Y2" s="72"/>
      <c r="Z2" s="72"/>
      <c r="AA2" s="72"/>
      <c r="AB2" s="78"/>
      <c r="AC2" s="77"/>
      <c r="AD2" s="82"/>
    </row>
    <row r="3" spans="1:30">
      <c r="A3" s="22" t="s">
        <v>88</v>
      </c>
      <c r="B3" s="22">
        <v>2963.3</v>
      </c>
      <c r="C3" s="55">
        <v>117238.39020775059</v>
      </c>
      <c r="D3" s="56">
        <v>51803.003909173967</v>
      </c>
      <c r="E3" s="57">
        <v>72725.348897399352</v>
      </c>
      <c r="F3" s="58">
        <v>220</v>
      </c>
      <c r="G3" s="58">
        <v>13</v>
      </c>
      <c r="H3" s="58"/>
      <c r="I3" s="58">
        <v>10</v>
      </c>
      <c r="J3" s="58">
        <v>750</v>
      </c>
      <c r="K3" s="58">
        <v>40</v>
      </c>
      <c r="L3" s="58"/>
      <c r="M3" s="59">
        <v>50342.400000000001</v>
      </c>
      <c r="N3" s="55">
        <v>59174.35</v>
      </c>
      <c r="O3" s="55">
        <v>68066.002800000002</v>
      </c>
      <c r="P3" s="58">
        <v>25316.214000000004</v>
      </c>
      <c r="Q3" s="58">
        <v>20564.04</v>
      </c>
      <c r="R3" s="59">
        <v>1713.6</v>
      </c>
      <c r="S3" s="59">
        <v>3630.99</v>
      </c>
      <c r="T3" s="59">
        <v>10614.42</v>
      </c>
      <c r="U3" s="59">
        <v>1522.78</v>
      </c>
      <c r="V3" s="59">
        <v>107656.69200000001</v>
      </c>
      <c r="W3" s="60">
        <v>537233.85</v>
      </c>
      <c r="X3" s="55"/>
      <c r="Y3" s="55"/>
      <c r="Z3" s="55"/>
      <c r="AA3" s="55"/>
      <c r="AB3" s="57">
        <v>414793.74</v>
      </c>
      <c r="AC3" s="61">
        <v>134438.72999999998</v>
      </c>
      <c r="AD3" s="62">
        <v>11998.619999999999</v>
      </c>
    </row>
    <row r="4" spans="1:30">
      <c r="A4" s="22" t="s">
        <v>89</v>
      </c>
      <c r="B4" s="22">
        <v>2647.7</v>
      </c>
      <c r="C4" s="55">
        <v>106140.98252237748</v>
      </c>
      <c r="D4" s="56">
        <v>46285.834525805651</v>
      </c>
      <c r="E4" s="57">
        <v>54005.111039465548</v>
      </c>
      <c r="F4" s="58"/>
      <c r="G4" s="58">
        <v>21</v>
      </c>
      <c r="H4" s="58"/>
      <c r="I4" s="58">
        <v>10</v>
      </c>
      <c r="J4" s="58">
        <v>500</v>
      </c>
      <c r="K4" s="58"/>
      <c r="L4" s="58"/>
      <c r="M4" s="59">
        <v>74824.703999999998</v>
      </c>
      <c r="N4" s="55">
        <v>52742.18</v>
      </c>
      <c r="O4" s="55">
        <v>52654.989600000001</v>
      </c>
      <c r="P4" s="58">
        <v>25365.978000000003</v>
      </c>
      <c r="Q4" s="58"/>
      <c r="R4" s="59">
        <v>2834.46</v>
      </c>
      <c r="S4" s="59">
        <v>16977.87</v>
      </c>
      <c r="T4" s="59">
        <v>12102.98</v>
      </c>
      <c r="U4" s="59">
        <v>1883.36</v>
      </c>
      <c r="V4" s="59">
        <v>96190.937999999995</v>
      </c>
      <c r="W4" s="60">
        <v>545210.55000000005</v>
      </c>
      <c r="X4" s="55"/>
      <c r="Y4" s="55"/>
      <c r="Z4" s="55"/>
      <c r="AA4" s="55"/>
      <c r="AB4" s="57">
        <f>466409.87+9064.77+18691.2+6540</f>
        <v>500705.84</v>
      </c>
      <c r="AC4" s="61">
        <v>59695.049999999988</v>
      </c>
      <c r="AD4" s="62">
        <v>15190.339999999997</v>
      </c>
    </row>
    <row r="5" spans="1:30">
      <c r="A5" s="22" t="s">
        <v>90</v>
      </c>
      <c r="B5" s="22">
        <v>2580.3000000000002</v>
      </c>
      <c r="C5" s="55">
        <v>110429.85084495624</v>
      </c>
      <c r="D5" s="56">
        <v>45107.579720865782</v>
      </c>
      <c r="E5" s="57">
        <v>42659.243439639293</v>
      </c>
      <c r="F5" s="58"/>
      <c r="G5" s="58"/>
      <c r="H5" s="58">
        <v>2</v>
      </c>
      <c r="I5" s="58">
        <v>20</v>
      </c>
      <c r="J5" s="58">
        <v>500</v>
      </c>
      <c r="K5" s="58"/>
      <c r="L5" s="58"/>
      <c r="M5" s="59">
        <v>75699.072</v>
      </c>
      <c r="N5" s="55">
        <v>51399.58</v>
      </c>
      <c r="O5" s="55">
        <v>32778.7716</v>
      </c>
      <c r="P5" s="58">
        <v>25334.034</v>
      </c>
      <c r="Q5" s="58"/>
      <c r="R5" s="59">
        <v>3010.68</v>
      </c>
      <c r="S5" s="59">
        <v>11573.83</v>
      </c>
      <c r="T5" s="59">
        <v>12449.29</v>
      </c>
      <c r="U5" s="59">
        <v>3063.02</v>
      </c>
      <c r="V5" s="59">
        <v>93742.302000000011</v>
      </c>
      <c r="W5" s="60">
        <v>529222.67999999993</v>
      </c>
      <c r="X5" s="55"/>
      <c r="Y5" s="55"/>
      <c r="Z5" s="55"/>
      <c r="AA5" s="55"/>
      <c r="AB5" s="57">
        <f>480096.61+8625.91+4867.61</f>
        <v>493590.12999999995</v>
      </c>
      <c r="AC5" s="61">
        <v>35632.549999999988</v>
      </c>
      <c r="AD5" s="62">
        <v>0</v>
      </c>
    </row>
    <row r="6" spans="1:30">
      <c r="A6" s="22" t="s">
        <v>91</v>
      </c>
      <c r="B6" s="22">
        <v>3533.2000000000003</v>
      </c>
      <c r="C6" s="55">
        <v>177490.45805437327</v>
      </c>
      <c r="D6" s="56">
        <v>61765.725175275358</v>
      </c>
      <c r="E6" s="57">
        <v>80577.451188518215</v>
      </c>
      <c r="F6" s="58"/>
      <c r="G6" s="58">
        <v>38</v>
      </c>
      <c r="H6" s="58"/>
      <c r="I6" s="58">
        <v>10</v>
      </c>
      <c r="J6" s="58">
        <v>500</v>
      </c>
      <c r="K6" s="58"/>
      <c r="L6" s="58">
        <v>220</v>
      </c>
      <c r="M6" s="59">
        <v>88205.184000000008</v>
      </c>
      <c r="N6" s="55">
        <v>70389.31</v>
      </c>
      <c r="O6" s="55">
        <v>57459.252</v>
      </c>
      <c r="P6" s="58">
        <v>44246.62</v>
      </c>
      <c r="Q6" s="58"/>
      <c r="R6" s="59">
        <v>3564.84</v>
      </c>
      <c r="S6" s="59">
        <v>12613.45</v>
      </c>
      <c r="T6" s="59">
        <v>15838.329999999998</v>
      </c>
      <c r="U6" s="59">
        <v>1327.02</v>
      </c>
      <c r="V6" s="59">
        <v>128361.12800000001</v>
      </c>
      <c r="W6" s="60">
        <v>727335.01000000013</v>
      </c>
      <c r="X6" s="55"/>
      <c r="Y6" s="55"/>
      <c r="Z6" s="55"/>
      <c r="AA6" s="55"/>
      <c r="AB6" s="57">
        <f>617492.02+19620.27+18818.65+11018.3+6711.85+11724.54+8089+8757.79</f>
        <v>702232.42000000016</v>
      </c>
      <c r="AC6" s="61">
        <v>49378.169999999925</v>
      </c>
      <c r="AD6" s="62">
        <v>24275.58</v>
      </c>
    </row>
    <row r="7" spans="1:30">
      <c r="A7" s="22" t="s">
        <v>92</v>
      </c>
      <c r="B7" s="22">
        <v>2568.6999999999998</v>
      </c>
      <c r="C7" s="55">
        <v>94739.849520652264</v>
      </c>
      <c r="D7" s="56">
        <v>44904.794027433993</v>
      </c>
      <c r="E7" s="57">
        <v>71068.447947681067</v>
      </c>
      <c r="F7" s="58"/>
      <c r="G7" s="58">
        <v>18</v>
      </c>
      <c r="H7" s="58">
        <v>3</v>
      </c>
      <c r="I7" s="58">
        <v>39</v>
      </c>
      <c r="J7" s="58">
        <v>350</v>
      </c>
      <c r="K7" s="58"/>
      <c r="L7" s="58"/>
      <c r="M7" s="59">
        <v>64809.216</v>
      </c>
      <c r="N7" s="55">
        <v>51166.51</v>
      </c>
      <c r="O7" s="55">
        <v>26220.628800000002</v>
      </c>
      <c r="P7" s="58">
        <v>25329.854000000003</v>
      </c>
      <c r="Q7" s="58"/>
      <c r="R7" s="59">
        <v>3236.7</v>
      </c>
      <c r="S7" s="59">
        <v>14483.55</v>
      </c>
      <c r="T7" s="59">
        <v>12665.25</v>
      </c>
      <c r="U7" s="59">
        <v>4344.8900000000003</v>
      </c>
      <c r="V7" s="59">
        <v>93319.578000000009</v>
      </c>
      <c r="W7" s="60">
        <v>528155.81999999995</v>
      </c>
      <c r="X7" s="55"/>
      <c r="Y7" s="55"/>
      <c r="Z7" s="55"/>
      <c r="AA7" s="55"/>
      <c r="AB7" s="57">
        <v>492093.49</v>
      </c>
      <c r="AC7" s="61">
        <v>53211.619999999995</v>
      </c>
      <c r="AD7" s="62">
        <v>17149.290000000008</v>
      </c>
    </row>
    <row r="8" spans="1:30">
      <c r="A8" s="22" t="s">
        <v>93</v>
      </c>
      <c r="B8" s="22">
        <v>3554</v>
      </c>
      <c r="C8" s="55">
        <v>144442.83577381482</v>
      </c>
      <c r="D8" s="56">
        <v>69727.504000000001</v>
      </c>
      <c r="E8" s="57">
        <v>59844.391243064005</v>
      </c>
      <c r="F8" s="58"/>
      <c r="G8" s="58"/>
      <c r="H8" s="58"/>
      <c r="I8" s="58"/>
      <c r="J8" s="58"/>
      <c r="K8" s="58"/>
      <c r="L8" s="58"/>
      <c r="M8" s="59">
        <v>81581.184000000008</v>
      </c>
      <c r="N8" s="55">
        <v>70795.679999999993</v>
      </c>
      <c r="O8" s="55">
        <v>69702.037200000006</v>
      </c>
      <c r="P8" s="58">
        <v>33794.486000000004</v>
      </c>
      <c r="Q8" s="58"/>
      <c r="R8" s="59">
        <v>3967.92</v>
      </c>
      <c r="S8" s="59">
        <v>14995.91</v>
      </c>
      <c r="T8" s="59">
        <v>17776.940000000002</v>
      </c>
      <c r="U8" s="59">
        <v>4871.38</v>
      </c>
      <c r="V8" s="59">
        <v>129116.82</v>
      </c>
      <c r="W8" s="60">
        <v>728229.59000000008</v>
      </c>
      <c r="X8" s="55"/>
      <c r="Y8" s="55"/>
      <c r="Z8" s="55"/>
      <c r="AA8" s="55"/>
      <c r="AB8" s="57">
        <f>708241.47+13006.55</f>
        <v>721248.02</v>
      </c>
      <c r="AC8" s="61">
        <v>27195.960000000079</v>
      </c>
      <c r="AD8" s="62">
        <v>20214.390000000014</v>
      </c>
    </row>
    <row r="9" spans="1:30">
      <c r="A9" s="22" t="s">
        <v>94</v>
      </c>
      <c r="B9" s="22">
        <v>3490.7</v>
      </c>
      <c r="C9" s="55">
        <v>137209.32064205274</v>
      </c>
      <c r="D9" s="58">
        <v>61022.760350201985</v>
      </c>
      <c r="E9" s="57">
        <v>47715.479980912642</v>
      </c>
      <c r="F9" s="58"/>
      <c r="G9" s="58"/>
      <c r="H9" s="58"/>
      <c r="I9" s="58"/>
      <c r="J9" s="58"/>
      <c r="K9" s="58"/>
      <c r="L9" s="58"/>
      <c r="M9" s="59">
        <v>75487.103999999992</v>
      </c>
      <c r="N9" s="55">
        <v>69534.740000000005</v>
      </c>
      <c r="O9" s="55">
        <v>51603.213599999995</v>
      </c>
      <c r="P9" s="58">
        <v>33793.848000000005</v>
      </c>
      <c r="Q9" s="58">
        <v>35109.18</v>
      </c>
      <c r="R9" s="59">
        <v>3970.14</v>
      </c>
      <c r="S9" s="59">
        <v>17609.849999999999</v>
      </c>
      <c r="T9" s="59">
        <v>18680.39</v>
      </c>
      <c r="U9" s="59">
        <v>2002.23</v>
      </c>
      <c r="V9" s="59">
        <v>126817.128</v>
      </c>
      <c r="W9" s="60">
        <v>751507.4</v>
      </c>
      <c r="X9" s="55"/>
      <c r="Y9" s="55"/>
      <c r="Z9" s="55">
        <v>1649.64</v>
      </c>
      <c r="AA9" s="55"/>
      <c r="AB9" s="57">
        <f>741671.29+2280.68</f>
        <v>743951.97000000009</v>
      </c>
      <c r="AC9" s="61">
        <v>27092.559999999939</v>
      </c>
      <c r="AD9" s="62">
        <v>19537.129999999976</v>
      </c>
    </row>
    <row r="10" spans="1:30">
      <c r="A10" s="22" t="s">
        <v>95</v>
      </c>
      <c r="B10" s="22">
        <v>3556.9</v>
      </c>
      <c r="C10" s="55">
        <v>124696.01735489082</v>
      </c>
      <c r="D10" s="56">
        <v>62180.037324786841</v>
      </c>
      <c r="E10" s="57">
        <v>51441.35011605356</v>
      </c>
      <c r="F10" s="58"/>
      <c r="G10" s="58"/>
      <c r="H10" s="58"/>
      <c r="I10" s="58"/>
      <c r="J10" s="58"/>
      <c r="K10" s="58"/>
      <c r="L10" s="58"/>
      <c r="M10" s="59">
        <v>124266.23999999999</v>
      </c>
      <c r="N10" s="55">
        <v>70853.45</v>
      </c>
      <c r="O10" s="55">
        <v>63826.404000000002</v>
      </c>
      <c r="P10" s="58">
        <v>33827.013000000006</v>
      </c>
      <c r="Q10" s="58">
        <v>35849.160000000003</v>
      </c>
      <c r="R10" s="59">
        <v>4267.8</v>
      </c>
      <c r="S10" s="59">
        <v>15382.49</v>
      </c>
      <c r="T10" s="59">
        <v>17590.72</v>
      </c>
      <c r="U10" s="59">
        <v>2585.1</v>
      </c>
      <c r="V10" s="59">
        <v>129222.17600000001</v>
      </c>
      <c r="W10" s="60">
        <v>766924.08</v>
      </c>
      <c r="X10" s="55"/>
      <c r="Y10" s="55"/>
      <c r="Z10" s="55"/>
      <c r="AA10" s="55"/>
      <c r="AB10" s="57">
        <v>661400.43999999994</v>
      </c>
      <c r="AC10" s="61">
        <v>105523.64000000001</v>
      </c>
      <c r="AD10" s="62">
        <v>0</v>
      </c>
    </row>
    <row r="11" spans="1:30">
      <c r="A11" s="22" t="s">
        <v>96</v>
      </c>
      <c r="B11" s="22">
        <v>3550.2</v>
      </c>
      <c r="C11" s="55">
        <v>185424.32423923796</v>
      </c>
      <c r="D11" s="56">
        <v>62062.911105304687</v>
      </c>
      <c r="E11" s="57">
        <v>56851.049271560441</v>
      </c>
      <c r="F11" s="58"/>
      <c r="G11" s="58">
        <v>28</v>
      </c>
      <c r="H11" s="58"/>
      <c r="I11" s="58"/>
      <c r="J11" s="58"/>
      <c r="K11" s="58"/>
      <c r="L11" s="58"/>
      <c r="M11" s="59">
        <v>136692.864</v>
      </c>
      <c r="N11" s="55">
        <v>70729.94</v>
      </c>
      <c r="O11" s="55">
        <v>78246.854399999997</v>
      </c>
      <c r="P11" s="58">
        <v>36551.328000000009</v>
      </c>
      <c r="Q11" s="58">
        <v>35325.480000000003</v>
      </c>
      <c r="R11" s="59">
        <v>3995.76</v>
      </c>
      <c r="S11" s="59">
        <v>15782.55</v>
      </c>
      <c r="T11" s="59">
        <v>18009.32</v>
      </c>
      <c r="U11" s="59">
        <v>2790.37</v>
      </c>
      <c r="V11" s="59">
        <v>128978.768</v>
      </c>
      <c r="W11" s="60">
        <v>900808.62</v>
      </c>
      <c r="X11" s="55"/>
      <c r="Y11" s="55"/>
      <c r="Z11" s="55"/>
      <c r="AA11" s="55">
        <v>212118.25</v>
      </c>
      <c r="AB11" s="57">
        <f>909055.67-212118.25+135153.6+10153.62</f>
        <v>842244.64</v>
      </c>
      <c r="AC11" s="61">
        <v>58563.979999999981</v>
      </c>
      <c r="AD11" s="62">
        <v>0</v>
      </c>
    </row>
    <row r="12" spans="1:30">
      <c r="A12" s="22" t="s">
        <v>97</v>
      </c>
      <c r="B12" s="22">
        <v>3188.2</v>
      </c>
      <c r="C12" s="55">
        <v>116009.99023671258</v>
      </c>
      <c r="D12" s="56">
        <v>55734.598948209234</v>
      </c>
      <c r="E12" s="57">
        <v>47019.034091484704</v>
      </c>
      <c r="F12" s="58"/>
      <c r="G12" s="58"/>
      <c r="H12" s="58"/>
      <c r="I12" s="58"/>
      <c r="J12" s="58"/>
      <c r="K12" s="58"/>
      <c r="L12" s="58"/>
      <c r="M12" s="59">
        <v>94696.703999999998</v>
      </c>
      <c r="N12" s="55">
        <v>51407.54</v>
      </c>
      <c r="O12" s="55">
        <v>25309.736399999998</v>
      </c>
      <c r="P12" s="58">
        <v>35764.332999999999</v>
      </c>
      <c r="Q12" s="58">
        <v>23845.25</v>
      </c>
      <c r="R12" s="59">
        <v>2555.3000000000002</v>
      </c>
      <c r="S12" s="59">
        <v>11982.67</v>
      </c>
      <c r="T12" s="59">
        <v>12246.97</v>
      </c>
      <c r="U12" s="59">
        <v>2566.48</v>
      </c>
      <c r="V12" s="59">
        <v>112288.408</v>
      </c>
      <c r="W12" s="60">
        <v>509796.6</v>
      </c>
      <c r="X12" s="55"/>
      <c r="Y12" s="55"/>
      <c r="Z12" s="55">
        <v>47.13</v>
      </c>
      <c r="AA12" s="55"/>
      <c r="AB12" s="57">
        <v>476568.47</v>
      </c>
      <c r="AC12" s="61">
        <v>33228.130000000005</v>
      </c>
      <c r="AD12" s="62">
        <v>0</v>
      </c>
    </row>
    <row r="13" spans="1:30">
      <c r="A13" s="22" t="s">
        <v>98</v>
      </c>
      <c r="B13" s="22">
        <v>5804.5999999999995</v>
      </c>
      <c r="C13" s="55">
        <v>203007.83819950448</v>
      </c>
      <c r="D13" s="58">
        <v>101473.26173225498</v>
      </c>
      <c r="E13" s="57">
        <v>80732.446260407814</v>
      </c>
      <c r="F13" s="58"/>
      <c r="G13" s="58">
        <v>18</v>
      </c>
      <c r="H13" s="58"/>
      <c r="I13" s="58">
        <v>14</v>
      </c>
      <c r="J13" s="58">
        <v>28</v>
      </c>
      <c r="K13" s="58"/>
      <c r="L13" s="58"/>
      <c r="M13" s="59">
        <v>213769.728</v>
      </c>
      <c r="N13" s="55">
        <v>69534.740000000005</v>
      </c>
      <c r="O13" s="55">
        <v>143686.00559999997</v>
      </c>
      <c r="P13" s="58">
        <v>60111.371999999996</v>
      </c>
      <c r="Q13" s="58"/>
      <c r="R13" s="59">
        <v>5032.6000000000004</v>
      </c>
      <c r="S13" s="59">
        <v>14058.74</v>
      </c>
      <c r="T13" s="59">
        <v>20695.169999999998</v>
      </c>
      <c r="U13" s="59">
        <v>6842.98</v>
      </c>
      <c r="V13" s="59">
        <v>196370.65399999998</v>
      </c>
      <c r="W13" s="60">
        <v>956530.3</v>
      </c>
      <c r="X13" s="55"/>
      <c r="Y13" s="55"/>
      <c r="Z13" s="55">
        <v>480</v>
      </c>
      <c r="AA13" s="55"/>
      <c r="AB13" s="57">
        <v>881017.57</v>
      </c>
      <c r="AC13" s="61">
        <v>75512.730000000098</v>
      </c>
      <c r="AD13" s="62">
        <v>0</v>
      </c>
    </row>
    <row r="14" spans="1:30">
      <c r="A14" s="22" t="s">
        <v>99</v>
      </c>
      <c r="B14" s="22">
        <v>4525.7</v>
      </c>
      <c r="C14" s="55">
        <v>181916.97501276527</v>
      </c>
      <c r="D14" s="56">
        <v>79116.139031400337</v>
      </c>
      <c r="E14" s="57">
        <v>62527.563272013154</v>
      </c>
      <c r="F14" s="58"/>
      <c r="G14" s="58">
        <v>34</v>
      </c>
      <c r="H14" s="58">
        <v>4</v>
      </c>
      <c r="I14" s="58"/>
      <c r="J14" s="58"/>
      <c r="K14" s="58"/>
      <c r="L14" s="58"/>
      <c r="M14" s="59">
        <v>188174.592</v>
      </c>
      <c r="N14" s="55">
        <v>90120.07</v>
      </c>
      <c r="O14" s="55">
        <v>50836.706399999995</v>
      </c>
      <c r="P14" s="58">
        <v>56256.499000000003</v>
      </c>
      <c r="Q14" s="58">
        <v>45594.720000000001</v>
      </c>
      <c r="R14" s="59">
        <v>5157</v>
      </c>
      <c r="S14" s="59">
        <v>23755.38</v>
      </c>
      <c r="T14" s="59">
        <v>23540.720000000001</v>
      </c>
      <c r="U14" s="59">
        <v>6093.06</v>
      </c>
      <c r="V14" s="59">
        <v>164418.67799999999</v>
      </c>
      <c r="W14" s="60">
        <v>975134.16</v>
      </c>
      <c r="X14" s="55"/>
      <c r="Y14" s="55"/>
      <c r="Z14" s="55"/>
      <c r="AA14" s="55"/>
      <c r="AB14" s="57">
        <v>919211.07</v>
      </c>
      <c r="AC14" s="61">
        <v>77486.510000000126</v>
      </c>
      <c r="AD14" s="62">
        <v>21563.42</v>
      </c>
    </row>
    <row r="15" spans="1:30" s="29" customFormat="1">
      <c r="A15" s="30" t="s">
        <v>100</v>
      </c>
      <c r="B15" s="32">
        <v>3532.3</v>
      </c>
      <c r="C15" s="55">
        <v>140308.56408093593</v>
      </c>
      <c r="D15" s="56">
        <v>61749.991802509088</v>
      </c>
      <c r="E15" s="57">
        <v>58618.008090004223</v>
      </c>
      <c r="F15" s="56">
        <v>60</v>
      </c>
      <c r="G15" s="56">
        <v>26</v>
      </c>
      <c r="H15" s="56">
        <v>3</v>
      </c>
      <c r="I15" s="56"/>
      <c r="J15" s="56">
        <v>420</v>
      </c>
      <c r="K15" s="56"/>
      <c r="L15" s="56"/>
      <c r="M15" s="56">
        <v>111760.128</v>
      </c>
      <c r="N15" s="63">
        <v>70357.240000000005</v>
      </c>
      <c r="O15" s="55">
        <v>71823.056400000001</v>
      </c>
      <c r="P15" s="56">
        <v>43088.695000000007</v>
      </c>
      <c r="Q15" s="56">
        <v>35605.440000000002</v>
      </c>
      <c r="R15" s="56">
        <v>4238.76</v>
      </c>
      <c r="S15" s="56">
        <v>21621.05</v>
      </c>
      <c r="T15" s="59">
        <v>18209.34</v>
      </c>
      <c r="U15" s="56">
        <v>3900.09</v>
      </c>
      <c r="V15" s="59">
        <v>128328.462</v>
      </c>
      <c r="W15" s="60">
        <v>761705.16</v>
      </c>
      <c r="X15" s="63"/>
      <c r="Y15" s="63"/>
      <c r="Z15" s="63"/>
      <c r="AA15" s="63"/>
      <c r="AB15" s="63">
        <v>705763.49</v>
      </c>
      <c r="AC15" s="64">
        <v>91743.140000000014</v>
      </c>
      <c r="AD15" s="65">
        <v>35801.47</v>
      </c>
    </row>
    <row r="16" spans="1:30" s="23" customFormat="1">
      <c r="A16" s="27" t="s">
        <v>101</v>
      </c>
      <c r="B16" s="27">
        <v>3541.9</v>
      </c>
      <c r="C16" s="55">
        <v>142721.03105192858</v>
      </c>
      <c r="D16" s="56">
        <v>61917.814445349191</v>
      </c>
      <c r="E16" s="57">
        <v>57023.871807486888</v>
      </c>
      <c r="F16" s="58"/>
      <c r="G16" s="58">
        <v>28</v>
      </c>
      <c r="H16" s="58"/>
      <c r="I16" s="58"/>
      <c r="J16" s="58"/>
      <c r="K16" s="58"/>
      <c r="L16" s="58"/>
      <c r="M16" s="59">
        <v>87065.856</v>
      </c>
      <c r="N16" s="55">
        <v>70596.479999999996</v>
      </c>
      <c r="O16" s="55">
        <v>40228.694039999995</v>
      </c>
      <c r="P16" s="58">
        <v>39935.22</v>
      </c>
      <c r="Q16" s="58">
        <v>35723.760000000002</v>
      </c>
      <c r="R16" s="59">
        <v>4252.8</v>
      </c>
      <c r="S16" s="59">
        <v>17556.099999999999</v>
      </c>
      <c r="T16" s="59">
        <v>18060.88</v>
      </c>
      <c r="U16" s="59">
        <v>4807.01</v>
      </c>
      <c r="V16" s="59">
        <v>128870.57600000002</v>
      </c>
      <c r="W16" s="60">
        <v>764229.48</v>
      </c>
      <c r="X16" s="55"/>
      <c r="Y16" s="55"/>
      <c r="Z16" s="55"/>
      <c r="AA16" s="55"/>
      <c r="AB16" s="57">
        <v>694551.28</v>
      </c>
      <c r="AC16" s="61">
        <v>69678.199999999953</v>
      </c>
      <c r="AD16" s="62">
        <v>0</v>
      </c>
    </row>
    <row r="17" spans="1:30" s="29" customFormat="1">
      <c r="A17" s="28"/>
      <c r="B17" s="28">
        <f>SUM(B3:B16)</f>
        <v>49037.700000000004</v>
      </c>
      <c r="C17" s="66">
        <f t="shared" ref="C17:AD17" si="0">SUM(C3:C16)</f>
        <v>1981776.4277419532</v>
      </c>
      <c r="D17" s="66">
        <f t="shared" si="0"/>
        <v>864851.95609857095</v>
      </c>
      <c r="E17" s="66">
        <f t="shared" si="0"/>
        <v>842808.79664569092</v>
      </c>
      <c r="F17" s="66">
        <f t="shared" si="0"/>
        <v>280</v>
      </c>
      <c r="G17" s="66">
        <f t="shared" si="0"/>
        <v>224</v>
      </c>
      <c r="H17" s="66">
        <f t="shared" si="0"/>
        <v>12</v>
      </c>
      <c r="I17" s="66">
        <f t="shared" si="0"/>
        <v>103</v>
      </c>
      <c r="J17" s="66">
        <f t="shared" si="0"/>
        <v>3048</v>
      </c>
      <c r="K17" s="66">
        <f t="shared" si="0"/>
        <v>40</v>
      </c>
      <c r="L17" s="66">
        <f t="shared" si="0"/>
        <v>220</v>
      </c>
      <c r="M17" s="66">
        <f t="shared" si="0"/>
        <v>1467374.976</v>
      </c>
      <c r="N17" s="66">
        <f t="shared" si="0"/>
        <v>918801.81</v>
      </c>
      <c r="O17" s="66">
        <f t="shared" si="0"/>
        <v>832442.35283999995</v>
      </c>
      <c r="P17" s="66">
        <f t="shared" si="0"/>
        <v>518715.49399999995</v>
      </c>
      <c r="Q17" s="66">
        <f t="shared" si="0"/>
        <v>267617.03000000003</v>
      </c>
      <c r="R17" s="66">
        <f t="shared" si="0"/>
        <v>51798.36</v>
      </c>
      <c r="S17" s="66">
        <f t="shared" si="0"/>
        <v>212024.43000000002</v>
      </c>
      <c r="T17" s="66">
        <f>SUM(T3:T16)</f>
        <v>228480.72000000003</v>
      </c>
      <c r="U17" s="66">
        <f t="shared" si="0"/>
        <v>48599.77</v>
      </c>
      <c r="V17" s="66">
        <f t="shared" si="0"/>
        <v>1763682.3080000004</v>
      </c>
      <c r="W17" s="66">
        <f t="shared" si="0"/>
        <v>9982023.3000000007</v>
      </c>
      <c r="X17" s="66">
        <f t="shared" si="0"/>
        <v>0</v>
      </c>
      <c r="Y17" s="66">
        <f t="shared" si="0"/>
        <v>0</v>
      </c>
      <c r="Z17" s="66">
        <f t="shared" si="0"/>
        <v>2176.7700000000004</v>
      </c>
      <c r="AA17" s="66">
        <f t="shared" si="0"/>
        <v>212118.25</v>
      </c>
      <c r="AB17" s="66">
        <f t="shared" si="0"/>
        <v>9249372.5700000003</v>
      </c>
      <c r="AC17" s="66">
        <f t="shared" si="0"/>
        <v>898380.97000000009</v>
      </c>
      <c r="AD17" s="66">
        <f t="shared" si="0"/>
        <v>165730.23999999999</v>
      </c>
    </row>
  </sheetData>
  <mergeCells count="23">
    <mergeCell ref="R1:R2"/>
    <mergeCell ref="S1:S2"/>
    <mergeCell ref="U1:U2"/>
    <mergeCell ref="AD1:AD2"/>
    <mergeCell ref="X1:X2"/>
    <mergeCell ref="Y1:Y2"/>
    <mergeCell ref="AB1:AB2"/>
    <mergeCell ref="AC1:AC2"/>
    <mergeCell ref="Z1:Z2"/>
    <mergeCell ref="AA1:AA2"/>
    <mergeCell ref="W1:W2"/>
    <mergeCell ref="V1:V2"/>
    <mergeCell ref="T1:T2"/>
    <mergeCell ref="M1:M2"/>
    <mergeCell ref="N1:N2"/>
    <mergeCell ref="O1:O2"/>
    <mergeCell ref="P1:P2"/>
    <mergeCell ref="Q1:Q2"/>
    <mergeCell ref="A1:A2"/>
    <mergeCell ref="B1:B2"/>
    <mergeCell ref="C1:C2"/>
    <mergeCell ref="D1:D2"/>
    <mergeCell ref="E1:E2"/>
  </mergeCells>
  <pageMargins left="0.32" right="0.35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2020</vt:lpstr>
      <vt:lpstr>Привокзальный район</vt:lpstr>
      <vt:lpstr>'2020'!Область_печати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Наташа</dc:creator>
  <cp:lastModifiedBy>Пользователь</cp:lastModifiedBy>
  <cp:lastPrinted>2021-03-04T07:46:49Z</cp:lastPrinted>
  <dcterms:created xsi:type="dcterms:W3CDTF">2009-11-10T06:40:39Z</dcterms:created>
  <dcterms:modified xsi:type="dcterms:W3CDTF">2023-01-17T10:43:38Z</dcterms:modified>
</cp:coreProperties>
</file>