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12" windowWidth="15192" windowHeight="6600"/>
  </bookViews>
  <sheets>
    <sheet name="план 2018" sheetId="1" r:id="rId1"/>
  </sheets>
  <definedNames>
    <definedName name="_xlnm.Print_Area" localSheetId="0">'план 2018'!$A$1:$AU$64</definedName>
  </definedNames>
  <calcPr calcId="124519" refMode="R1C1"/>
</workbook>
</file>

<file path=xl/calcChain.xml><?xml version="1.0" encoding="utf-8"?>
<calcChain xmlns="http://schemas.openxmlformats.org/spreadsheetml/2006/main">
  <c r="P62" i="1"/>
  <c r="AH64" l="1"/>
  <c r="B64"/>
  <c r="B68" s="1"/>
  <c r="B65"/>
  <c r="AN68" s="1"/>
  <c r="AS66" l="1"/>
  <c r="B69"/>
  <c r="D66"/>
  <c r="AM67" l="1"/>
  <c r="AH67"/>
  <c r="AJ69"/>
  <c r="AJ70" s="1"/>
  <c r="AP66"/>
  <c r="P37"/>
  <c r="P32"/>
  <c r="AJ66"/>
  <c r="AJ72" s="1"/>
  <c r="P23"/>
  <c r="P9"/>
  <c r="P6"/>
  <c r="P3"/>
  <c r="P4"/>
  <c r="P5"/>
  <c r="P7"/>
  <c r="P8"/>
  <c r="P10"/>
  <c r="P11"/>
  <c r="P12"/>
  <c r="P13"/>
  <c r="P14"/>
  <c r="P15"/>
  <c r="P16"/>
  <c r="P17"/>
  <c r="P18"/>
  <c r="P19"/>
  <c r="P20"/>
  <c r="P21"/>
  <c r="P22"/>
  <c r="P24"/>
  <c r="P25"/>
  <c r="P26"/>
  <c r="P27"/>
  <c r="P28"/>
  <c r="P29"/>
  <c r="P30"/>
  <c r="P31"/>
  <c r="P33"/>
  <c r="P34"/>
  <c r="P35"/>
  <c r="P36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3"/>
  <c r="AG64"/>
  <c r="AT67"/>
  <c r="Z73"/>
  <c r="Z74" s="1"/>
  <c r="AP64"/>
  <c r="P64" l="1"/>
  <c r="AI66"/>
  <c r="D67" l="1"/>
  <c r="AI67"/>
  <c r="AU70" l="1"/>
  <c r="AU72" s="1"/>
  <c r="AU79"/>
  <c r="AU83" s="1"/>
</calcChain>
</file>

<file path=xl/sharedStrings.xml><?xml version="1.0" encoding="utf-8"?>
<sst xmlns="http://schemas.openxmlformats.org/spreadsheetml/2006/main" count="128" uniqueCount="115">
  <si>
    <t>Дом</t>
  </si>
  <si>
    <t>Мира,д.48/1</t>
  </si>
  <si>
    <t>ремонт кровли</t>
  </si>
  <si>
    <t>Зарплата обслуживающего персонала</t>
  </si>
  <si>
    <t>мира,д.17а</t>
  </si>
  <si>
    <t>мира,д.17д</t>
  </si>
  <si>
    <t>мира,д.38/1</t>
  </si>
  <si>
    <t>мира,д.40</t>
  </si>
  <si>
    <t>мира,д.42</t>
  </si>
  <si>
    <t>мира,д.44</t>
  </si>
  <si>
    <t>мира,д.44а</t>
  </si>
  <si>
    <t>мира,д.44б</t>
  </si>
  <si>
    <t>мира,д.48а</t>
  </si>
  <si>
    <t>мира,д.50</t>
  </si>
  <si>
    <t>мира,д.52</t>
  </si>
  <si>
    <t>мира,д.54</t>
  </si>
  <si>
    <t>мира,д.56</t>
  </si>
  <si>
    <t>мира,д.52а</t>
  </si>
  <si>
    <t>мира,д.54а</t>
  </si>
  <si>
    <t>мира,д.54б</t>
  </si>
  <si>
    <t>мира,д.54в</t>
  </si>
  <si>
    <t>Орджоникидзе,д.2</t>
  </si>
  <si>
    <t>Орджоникидзе,д.2 кор.2</t>
  </si>
  <si>
    <t>Орджоникидзе,д3</t>
  </si>
  <si>
    <t>Орджоникидзе,д4</t>
  </si>
  <si>
    <t>Орджоникидзе,д5</t>
  </si>
  <si>
    <t>Орджоникидзе,д3а</t>
  </si>
  <si>
    <t>Орджоникидзе,д3б</t>
  </si>
  <si>
    <t>Орджоникидзе,д3в</t>
  </si>
  <si>
    <t>Орджоникидзе,д3г</t>
  </si>
  <si>
    <t>Орджоникидзе,д5а</t>
  </si>
  <si>
    <t>Орджоникидзе,д5б</t>
  </si>
  <si>
    <t>Орджоникидзе,д5в</t>
  </si>
  <si>
    <t>Орджоникидзе,д5д</t>
  </si>
  <si>
    <t>Орджоникидзе,д6/33</t>
  </si>
  <si>
    <t>Орджоникидзе,д7а</t>
  </si>
  <si>
    <t>ул.Молодежная,д.2</t>
  </si>
  <si>
    <t>ул.Молодежная,д.4</t>
  </si>
  <si>
    <t>ул.Молодежная,д.6</t>
  </si>
  <si>
    <t>ул.Молодежная,д.8</t>
  </si>
  <si>
    <t>ул.Молодежная,д.8а</t>
  </si>
  <si>
    <t>ул.Молодежная,д.8б</t>
  </si>
  <si>
    <t>ул.Молодежная,д.10</t>
  </si>
  <si>
    <t>ул.Молодежная,д.12</t>
  </si>
  <si>
    <t>ул.Есенина,д.3</t>
  </si>
  <si>
    <t>ул.Есенина,д.4</t>
  </si>
  <si>
    <t>ул.Есенина,д.5</t>
  </si>
  <si>
    <t>ул.Есенина,д.7</t>
  </si>
  <si>
    <t>ул.Есенина,д.5а</t>
  </si>
  <si>
    <t>ул.Есенина,д.7а</t>
  </si>
  <si>
    <t>ул.Есенина,д.7б</t>
  </si>
  <si>
    <t>ул.Дружбы,д.29/7</t>
  </si>
  <si>
    <t>ул.Дружбы,д.29а</t>
  </si>
  <si>
    <t>ул.Дружбы,д.31</t>
  </si>
  <si>
    <t>ул.Дружбы,д.31а</t>
  </si>
  <si>
    <t>ул.Трудовой проезд,д.1</t>
  </si>
  <si>
    <t>ул.Трудовой проезд,д.3</t>
  </si>
  <si>
    <t>ул.Трудовой проезд,д.5</t>
  </si>
  <si>
    <t>ул.Трудовой проезд,д.7</t>
  </si>
  <si>
    <t>ул.Трудовой проезд,д.9</t>
  </si>
  <si>
    <t>ул.Трудовой проезд,д.11</t>
  </si>
  <si>
    <t>Мира,д.17г</t>
  </si>
  <si>
    <t>Орджоникидзе,д5г</t>
  </si>
  <si>
    <t>ИТОГО</t>
  </si>
  <si>
    <t xml:space="preserve">кв. м </t>
  </si>
  <si>
    <t>Аварийно-сервисное обслуживание</t>
  </si>
  <si>
    <t>Уборка придомовой территории</t>
  </si>
  <si>
    <t>Вывоз мусора</t>
  </si>
  <si>
    <t>Ремонт швов</t>
  </si>
  <si>
    <t>Ремонт подъездов</t>
  </si>
  <si>
    <t>площадь для лифтов</t>
  </si>
  <si>
    <t>Текущий ремонт системы центрального отопления</t>
  </si>
  <si>
    <t>Восстановление опопления в подъездах</t>
  </si>
  <si>
    <t>Капитальный ремонт системы горячего водоснабжения</t>
  </si>
  <si>
    <t>Текущий ремонт системы горячего водоснабжения</t>
  </si>
  <si>
    <t>Ремонт конструктивных элементов зданий (материальные затраты)</t>
  </si>
  <si>
    <t>Ремонт ступеней</t>
  </si>
  <si>
    <t>Ремонт балкона</t>
  </si>
  <si>
    <t>Установка подвальных дверей</t>
  </si>
  <si>
    <t>Обслуживние лифта</t>
  </si>
  <si>
    <t>Ресурсы по МКД</t>
  </si>
  <si>
    <t>Расходы на управление</t>
  </si>
  <si>
    <t>ИТОГО расходы</t>
  </si>
  <si>
    <t>Отопление,п.м.</t>
  </si>
  <si>
    <t>сумма</t>
  </si>
  <si>
    <t>Замена стояков,п.м.</t>
  </si>
  <si>
    <t>п.м.</t>
  </si>
  <si>
    <t>кв.м</t>
  </si>
  <si>
    <t>кол-во</t>
  </si>
  <si>
    <t>Сумма (работа)</t>
  </si>
  <si>
    <t>пог. М</t>
  </si>
  <si>
    <t>Сумма</t>
  </si>
  <si>
    <t>шт</t>
  </si>
  <si>
    <t>Возмещение ущерба</t>
  </si>
  <si>
    <t>Перерасчет за неоказ услуги</t>
  </si>
  <si>
    <t>Амортизация</t>
  </si>
  <si>
    <t>Проценты по займу</t>
  </si>
  <si>
    <t>ул.Есенина,д.7в</t>
  </si>
  <si>
    <t>для лифтов</t>
  </si>
  <si>
    <t>Ремонт фасадов(цоколей)</t>
  </si>
  <si>
    <t>Установка пластиковых окон (подъезд)</t>
  </si>
  <si>
    <t>монтаж отливов</t>
  </si>
  <si>
    <t>Уборка лестничных клеток и мусоропроводов</t>
  </si>
  <si>
    <t xml:space="preserve"> </t>
  </si>
  <si>
    <t>Опиловка деревьев</t>
  </si>
  <si>
    <t>Услуги Расчетного центра</t>
  </si>
  <si>
    <t>Услуги по дератизации</t>
  </si>
  <si>
    <t>Работы по содержания и ремонту ВДО, вход.в общее имущество дома</t>
  </si>
  <si>
    <t>Работы по содержанию земельного участка</t>
  </si>
  <si>
    <t>Ресурсы по МКД(вода)</t>
  </si>
  <si>
    <t>Ресурсы по МКД(электроэнергия)</t>
  </si>
  <si>
    <t>Работы по ремонту конструктивных элементов зданий</t>
  </si>
  <si>
    <t>S  до 31.08</t>
  </si>
  <si>
    <t>S  с 01.09</t>
  </si>
  <si>
    <t>Ремонт цоколей</t>
  </si>
</sst>
</file>

<file path=xl/styles.xml><?xml version="1.0" encoding="utf-8"?>
<styleSheet xmlns="http://schemas.openxmlformats.org/spreadsheetml/2006/main">
  <numFmts count="2">
    <numFmt numFmtId="164" formatCode="0.00;[Red]\-0.00"/>
    <numFmt numFmtId="165" formatCode="0.000"/>
  </numFmts>
  <fonts count="9"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color indexed="10"/>
      <name val="Arial Cyr"/>
      <charset val="204"/>
    </font>
    <font>
      <b/>
      <sz val="10"/>
      <name val="Arial Cyr"/>
      <charset val="204"/>
    </font>
    <font>
      <sz val="10"/>
      <color rgb="FFFF0000"/>
      <name val="Arial Cyr"/>
      <charset val="20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2" fillId="0" borderId="0">
      <alignment horizontal="left"/>
    </xf>
  </cellStyleXfs>
  <cellXfs count="59">
    <xf numFmtId="0" fontId="0" fillId="0" borderId="0" xfId="0"/>
    <xf numFmtId="4" fontId="0" fillId="0" borderId="2" xfId="0" applyNumberFormat="1" applyFont="1" applyFill="1" applyBorder="1"/>
    <xf numFmtId="0" fontId="0" fillId="0" borderId="7" xfId="0" applyFont="1" applyFill="1" applyBorder="1" applyAlignment="1">
      <alignment vertical="justify" textRotation="90"/>
    </xf>
    <xf numFmtId="0" fontId="0" fillId="0" borderId="7" xfId="0" applyFont="1" applyFill="1" applyBorder="1" applyAlignment="1">
      <alignment horizontal="center" vertical="center" textRotation="90"/>
    </xf>
    <xf numFmtId="2" fontId="0" fillId="0" borderId="7" xfId="0" applyNumberFormat="1" applyFont="1" applyFill="1" applyBorder="1" applyAlignment="1">
      <alignment horizontal="center" vertical="center" textRotation="90"/>
    </xf>
    <xf numFmtId="0" fontId="0" fillId="0" borderId="4" xfId="0" applyFont="1" applyFill="1" applyBorder="1" applyAlignment="1">
      <alignment vertical="justify" textRotation="90"/>
    </xf>
    <xf numFmtId="4" fontId="4" fillId="0" borderId="2" xfId="2" applyNumberFormat="1" applyFont="1" applyFill="1" applyBorder="1" applyAlignment="1">
      <alignment horizontal="right" vertical="center"/>
    </xf>
    <xf numFmtId="4" fontId="6" fillId="0" borderId="2" xfId="0" applyNumberFormat="1" applyFont="1" applyFill="1" applyBorder="1"/>
    <xf numFmtId="4" fontId="6" fillId="0" borderId="2" xfId="0" applyNumberFormat="1" applyFont="1" applyFill="1" applyBorder="1" applyAlignment="1">
      <alignment horizontal="center"/>
    </xf>
    <xf numFmtId="4" fontId="0" fillId="0" borderId="0" xfId="0" applyNumberFormat="1" applyFont="1" applyFill="1"/>
    <xf numFmtId="2" fontId="0" fillId="0" borderId="0" xfId="0" applyNumberFormat="1" applyFont="1" applyFill="1"/>
    <xf numFmtId="2" fontId="7" fillId="0" borderId="0" xfId="0" applyNumberFormat="1" applyFont="1" applyFill="1"/>
    <xf numFmtId="0" fontId="0" fillId="0" borderId="0" xfId="0" applyFont="1" applyFill="1"/>
    <xf numFmtId="2" fontId="0" fillId="0" borderId="0" xfId="0" applyNumberFormat="1" applyFont="1" applyFill="1" applyAlignment="1">
      <alignment horizontal="center"/>
    </xf>
    <xf numFmtId="2" fontId="5" fillId="0" borderId="0" xfId="0" applyNumberFormat="1" applyFont="1" applyFill="1"/>
    <xf numFmtId="4" fontId="0" fillId="0" borderId="2" xfId="0" applyNumberFormat="1" applyFont="1" applyFill="1" applyBorder="1" applyAlignment="1">
      <alignment horizontal="center"/>
    </xf>
    <xf numFmtId="4" fontId="4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vertical="justify"/>
    </xf>
    <xf numFmtId="2" fontId="0" fillId="0" borderId="7" xfId="0" applyNumberFormat="1" applyFont="1" applyFill="1" applyBorder="1" applyAlignment="1">
      <alignment horizontal="center" textRotation="90" wrapText="1"/>
    </xf>
    <xf numFmtId="0" fontId="0" fillId="0" borderId="6" xfId="0" applyFont="1" applyFill="1" applyBorder="1" applyAlignment="1">
      <alignment horizontal="center" vertical="justify"/>
    </xf>
    <xf numFmtId="0" fontId="0" fillId="0" borderId="8" xfId="0" applyFont="1" applyFill="1" applyBorder="1" applyAlignment="1">
      <alignment horizontal="center" vertical="justify"/>
    </xf>
    <xf numFmtId="0" fontId="0" fillId="0" borderId="5" xfId="0" applyFont="1" applyFill="1" applyBorder="1" applyAlignment="1">
      <alignment horizontal="center" vertical="justify"/>
    </xf>
    <xf numFmtId="0" fontId="0" fillId="0" borderId="7" xfId="0" applyFont="1" applyFill="1" applyBorder="1" applyAlignment="1">
      <alignment horizontal="center" vertical="justify"/>
    </xf>
    <xf numFmtId="0" fontId="0" fillId="0" borderId="2" xfId="0" applyFont="1" applyFill="1" applyBorder="1" applyAlignment="1">
      <alignment horizontal="center" vertical="justify"/>
    </xf>
    <xf numFmtId="2" fontId="0" fillId="0" borderId="7" xfId="0" applyNumberFormat="1" applyFont="1" applyFill="1" applyBorder="1" applyAlignment="1">
      <alignment horizontal="distributed" vertical="justify" wrapText="1"/>
    </xf>
    <xf numFmtId="2" fontId="0" fillId="0" borderId="7" xfId="0" applyNumberFormat="1" applyFont="1" applyFill="1" applyBorder="1" applyAlignment="1">
      <alignment horizontal="distributed" vertical="justify" textRotation="90" wrapText="1"/>
    </xf>
    <xf numFmtId="0" fontId="0" fillId="0" borderId="6" xfId="0" applyFont="1" applyFill="1" applyBorder="1" applyAlignment="1">
      <alignment horizontal="center" vertical="top" wrapText="1" readingOrder="1"/>
    </xf>
    <xf numFmtId="0" fontId="0" fillId="0" borderId="5" xfId="0" applyFont="1" applyFill="1" applyBorder="1"/>
    <xf numFmtId="0" fontId="0" fillId="0" borderId="6" xfId="0" applyFont="1" applyFill="1" applyBorder="1" applyAlignment="1">
      <alignment horizontal="center" vertical="justify"/>
    </xf>
    <xf numFmtId="0" fontId="0" fillId="0" borderId="7" xfId="0" applyFont="1" applyFill="1" applyBorder="1" applyAlignment="1">
      <alignment vertical="center" textRotation="90"/>
    </xf>
    <xf numFmtId="0" fontId="0" fillId="0" borderId="7" xfId="0" applyFont="1" applyFill="1" applyBorder="1" applyAlignment="1">
      <alignment textRotation="90"/>
    </xf>
    <xf numFmtId="0" fontId="0" fillId="0" borderId="7" xfId="0" applyFont="1" applyFill="1" applyBorder="1" applyAlignment="1">
      <alignment horizontal="center" vertical="justify" textRotation="90" wrapText="1"/>
    </xf>
    <xf numFmtId="2" fontId="0" fillId="0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0" fillId="0" borderId="0" xfId="0" applyFont="1" applyFill="1" applyBorder="1"/>
    <xf numFmtId="2" fontId="0" fillId="0" borderId="4" xfId="0" applyNumberFormat="1" applyFont="1" applyFill="1" applyBorder="1" applyAlignment="1">
      <alignment horizontal="center" textRotation="90" wrapText="1"/>
    </xf>
    <xf numFmtId="0" fontId="0" fillId="0" borderId="4" xfId="0" applyFont="1" applyFill="1" applyBorder="1" applyAlignment="1">
      <alignment textRotation="90"/>
    </xf>
    <xf numFmtId="0" fontId="0" fillId="0" borderId="4" xfId="0" applyFont="1" applyFill="1" applyBorder="1" applyAlignment="1"/>
    <xf numFmtId="2" fontId="0" fillId="0" borderId="4" xfId="0" applyNumberFormat="1" applyFont="1" applyFill="1" applyBorder="1" applyAlignment="1">
      <alignment horizontal="distributed" vertical="justify" wrapText="1"/>
    </xf>
    <xf numFmtId="2" fontId="0" fillId="0" borderId="4" xfId="0" applyNumberFormat="1" applyFont="1" applyFill="1" applyBorder="1" applyAlignment="1">
      <alignment horizontal="distributed" vertical="justify" textRotation="90" wrapText="1"/>
    </xf>
    <xf numFmtId="0" fontId="0" fillId="0" borderId="2" xfId="0" applyFont="1" applyFill="1" applyBorder="1" applyAlignment="1">
      <alignment horizontal="center" textRotation="90"/>
    </xf>
    <xf numFmtId="0" fontId="0" fillId="0" borderId="2" xfId="0" applyFont="1" applyFill="1" applyBorder="1" applyAlignment="1">
      <alignment textRotation="90"/>
    </xf>
    <xf numFmtId="0" fontId="0" fillId="0" borderId="2" xfId="0" applyFont="1" applyFill="1" applyBorder="1" applyAlignment="1">
      <alignment vertical="justify" textRotation="90"/>
    </xf>
    <xf numFmtId="0" fontId="0" fillId="0" borderId="4" xfId="0" applyFont="1" applyFill="1" applyBorder="1" applyAlignment="1">
      <alignment vertical="center" textRotation="90"/>
    </xf>
    <xf numFmtId="0" fontId="0" fillId="0" borderId="4" xfId="0" applyFont="1" applyFill="1" applyBorder="1" applyAlignment="1">
      <alignment horizontal="center" vertical="center" textRotation="90"/>
    </xf>
    <xf numFmtId="0" fontId="0" fillId="0" borderId="4" xfId="0" applyFont="1" applyFill="1" applyBorder="1" applyAlignment="1">
      <alignment textRotation="90"/>
    </xf>
    <xf numFmtId="0" fontId="0" fillId="0" borderId="4" xfId="0" applyFont="1" applyFill="1" applyBorder="1" applyAlignment="1">
      <alignment horizontal="center" vertical="justify" textRotation="90" wrapText="1"/>
    </xf>
    <xf numFmtId="2" fontId="0" fillId="0" borderId="4" xfId="0" applyNumberFormat="1" applyFont="1" applyFill="1" applyBorder="1" applyAlignment="1">
      <alignment horizontal="center" vertical="center" textRotation="90"/>
    </xf>
    <xf numFmtId="2" fontId="0" fillId="0" borderId="4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/>
    <xf numFmtId="4" fontId="0" fillId="0" borderId="5" xfId="0" applyNumberFormat="1" applyFont="1" applyFill="1" applyBorder="1"/>
    <xf numFmtId="4" fontId="0" fillId="0" borderId="5" xfId="0" applyNumberFormat="1" applyFont="1" applyFill="1" applyBorder="1" applyAlignment="1">
      <alignment horizontal="center"/>
    </xf>
    <xf numFmtId="4" fontId="0" fillId="0" borderId="0" xfId="0" applyNumberFormat="1" applyFont="1" applyFill="1" applyBorder="1"/>
    <xf numFmtId="0" fontId="0" fillId="0" borderId="3" xfId="0" applyFont="1" applyFill="1" applyBorder="1"/>
    <xf numFmtId="0" fontId="0" fillId="0" borderId="0" xfId="0" applyFont="1" applyFill="1" applyAlignment="1">
      <alignment horizontal="center"/>
    </xf>
    <xf numFmtId="164" fontId="4" fillId="0" borderId="0" xfId="3" applyNumberFormat="1" applyFont="1" applyFill="1" applyBorder="1" applyAlignment="1">
      <alignment horizontal="right" vertical="top" wrapText="1"/>
    </xf>
    <xf numFmtId="165" fontId="0" fillId="0" borderId="0" xfId="0" applyNumberFormat="1" applyFont="1" applyFill="1"/>
    <xf numFmtId="4" fontId="8" fillId="0" borderId="1" xfId="1" applyNumberFormat="1" applyFont="1" applyFill="1" applyBorder="1" applyAlignment="1">
      <alignment horizontal="right" vertical="top" wrapText="1"/>
    </xf>
  </cellXfs>
  <cellStyles count="4">
    <cellStyle name="Обычный" xfId="0" builtinId="0"/>
    <cellStyle name="Обычный_ЖЭСК I " xfId="1"/>
    <cellStyle name="Обычный_ЖЭСК II " xfId="2"/>
    <cellStyle name="Обычный_Лист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83"/>
  <sheetViews>
    <sheetView tabSelected="1" view="pageBreakPreview" zoomScaleSheetLayoutView="100" workbookViewId="0">
      <pane xSplit="2" ySplit="2" topLeftCell="C15" activePane="bottomRight" state="frozen"/>
      <selection pane="topRight" activeCell="C1" sqref="C1"/>
      <selection pane="bottomLeft" activeCell="A4" sqref="A4"/>
      <selection pane="bottomRight" activeCell="AV1" sqref="AV1:BC1048576"/>
    </sheetView>
  </sheetViews>
  <sheetFormatPr defaultRowHeight="13.2"/>
  <cols>
    <col min="1" max="1" width="22.109375" style="12" customWidth="1"/>
    <col min="2" max="2" width="10.33203125" style="12" customWidth="1"/>
    <col min="3" max="3" width="12" style="13" customWidth="1"/>
    <col min="4" max="4" width="11.33203125" style="12" customWidth="1"/>
    <col min="5" max="10" width="9.5546875" style="12" hidden="1" customWidth="1"/>
    <col min="11" max="11" width="11.33203125" style="12" hidden="1" customWidth="1"/>
    <col min="12" max="15" width="9.5546875" style="12" hidden="1" customWidth="1"/>
    <col min="16" max="16" width="10.5546875" style="12" hidden="1" customWidth="1"/>
    <col min="17" max="17" width="10.5546875" style="12" customWidth="1"/>
    <col min="18" max="18" width="7.6640625" style="55" customWidth="1"/>
    <col min="19" max="19" width="10.6640625" style="12" bestFit="1" customWidth="1"/>
    <col min="20" max="20" width="5.6640625" style="12" customWidth="1"/>
    <col min="21" max="21" width="12.33203125" style="12" customWidth="1"/>
    <col min="22" max="22" width="7.33203125" style="12" customWidth="1"/>
    <col min="23" max="23" width="10.33203125" style="12" customWidth="1"/>
    <col min="24" max="24" width="7.109375" style="12" customWidth="1"/>
    <col min="25" max="25" width="9.88671875" style="12" customWidth="1"/>
    <col min="26" max="30" width="9.5546875" style="12" hidden="1" customWidth="1"/>
    <col min="31" max="33" width="9.5546875" style="12" customWidth="1"/>
    <col min="34" max="34" width="11.33203125" style="12" customWidth="1"/>
    <col min="35" max="35" width="12.88671875" style="12" customWidth="1"/>
    <col min="36" max="37" width="11.88671875" style="12" customWidth="1"/>
    <col min="38" max="38" width="10.5546875" style="12" customWidth="1"/>
    <col min="39" max="39" width="10.6640625" style="12" customWidth="1"/>
    <col min="40" max="40" width="12.88671875" style="12" customWidth="1"/>
    <col min="41" max="41" width="14.33203125" style="12" customWidth="1"/>
    <col min="42" max="42" width="9.5546875" style="12" customWidth="1"/>
    <col min="43" max="43" width="10.33203125" style="12" customWidth="1"/>
    <col min="44" max="44" width="11" style="10" customWidth="1"/>
    <col min="45" max="45" width="11.33203125" style="12" customWidth="1"/>
    <col min="46" max="46" width="12.33203125" style="12" hidden="1" customWidth="1"/>
    <col min="47" max="47" width="13.44140625" style="10" customWidth="1"/>
    <col min="48" max="49" width="12.44140625" style="12" customWidth="1"/>
    <col min="50" max="50" width="8.88671875" style="12"/>
    <col min="51" max="51" width="14.88671875" style="12" customWidth="1"/>
    <col min="52" max="52" width="12.6640625" style="12" bestFit="1" customWidth="1"/>
    <col min="53" max="53" width="11.6640625" style="12" bestFit="1" customWidth="1"/>
    <col min="54" max="16384" width="8.88671875" style="12"/>
  </cols>
  <sheetData>
    <row r="1" spans="1:53" ht="87.75" customHeight="1">
      <c r="A1" s="17" t="s">
        <v>0</v>
      </c>
      <c r="B1" s="17" t="s">
        <v>64</v>
      </c>
      <c r="C1" s="18" t="s">
        <v>107</v>
      </c>
      <c r="D1" s="2" t="s">
        <v>65</v>
      </c>
      <c r="E1" s="19" t="s">
        <v>71</v>
      </c>
      <c r="F1" s="20"/>
      <c r="G1" s="20"/>
      <c r="H1" s="20"/>
      <c r="I1" s="20"/>
      <c r="J1" s="21"/>
      <c r="K1" s="22" t="s">
        <v>72</v>
      </c>
      <c r="L1" s="23" t="s">
        <v>73</v>
      </c>
      <c r="M1" s="23"/>
      <c r="N1" s="23" t="s">
        <v>74</v>
      </c>
      <c r="O1" s="23"/>
      <c r="P1" s="24" t="s">
        <v>75</v>
      </c>
      <c r="Q1" s="25" t="s">
        <v>111</v>
      </c>
      <c r="R1" s="26" t="s">
        <v>2</v>
      </c>
      <c r="S1" s="27"/>
      <c r="T1" s="19" t="s">
        <v>69</v>
      </c>
      <c r="U1" s="20"/>
      <c r="V1" s="19" t="s">
        <v>114</v>
      </c>
      <c r="W1" s="20"/>
      <c r="X1" s="23" t="s">
        <v>68</v>
      </c>
      <c r="Y1" s="23"/>
      <c r="Z1" s="19" t="s">
        <v>99</v>
      </c>
      <c r="AA1" s="21"/>
      <c r="AB1" s="28" t="s">
        <v>101</v>
      </c>
      <c r="AC1" s="28" t="s">
        <v>76</v>
      </c>
      <c r="AD1" s="28" t="s">
        <v>77</v>
      </c>
      <c r="AE1" s="23" t="s">
        <v>78</v>
      </c>
      <c r="AF1" s="23"/>
      <c r="AG1" s="2" t="s">
        <v>100</v>
      </c>
      <c r="AH1" s="29" t="s">
        <v>66</v>
      </c>
      <c r="AI1" s="30" t="s">
        <v>67</v>
      </c>
      <c r="AJ1" s="31" t="s">
        <v>102</v>
      </c>
      <c r="AK1" s="31" t="s">
        <v>108</v>
      </c>
      <c r="AL1" s="31" t="s">
        <v>104</v>
      </c>
      <c r="AM1" s="3" t="s">
        <v>106</v>
      </c>
      <c r="AN1" s="3" t="s">
        <v>79</v>
      </c>
      <c r="AO1" s="3" t="s">
        <v>80</v>
      </c>
      <c r="AP1" s="3" t="s">
        <v>109</v>
      </c>
      <c r="AQ1" s="3" t="s">
        <v>110</v>
      </c>
      <c r="AR1" s="4" t="s">
        <v>105</v>
      </c>
      <c r="AS1" s="3" t="s">
        <v>81</v>
      </c>
      <c r="AT1" s="2" t="s">
        <v>3</v>
      </c>
      <c r="AU1" s="32" t="s">
        <v>82</v>
      </c>
      <c r="AV1" s="33"/>
      <c r="AW1" s="33"/>
      <c r="AX1" s="34"/>
      <c r="AY1" s="35"/>
      <c r="AZ1" s="35"/>
      <c r="BA1" s="35"/>
    </row>
    <row r="2" spans="1:53" ht="99" customHeight="1">
      <c r="A2" s="17"/>
      <c r="B2" s="17"/>
      <c r="C2" s="36"/>
      <c r="D2" s="5"/>
      <c r="E2" s="37" t="s">
        <v>83</v>
      </c>
      <c r="F2" s="37" t="s">
        <v>84</v>
      </c>
      <c r="G2" s="37" t="s">
        <v>85</v>
      </c>
      <c r="H2" s="37" t="s">
        <v>84</v>
      </c>
      <c r="I2" s="37"/>
      <c r="J2" s="37" t="s">
        <v>84</v>
      </c>
      <c r="K2" s="38"/>
      <c r="L2" s="37" t="s">
        <v>86</v>
      </c>
      <c r="M2" s="37" t="s">
        <v>84</v>
      </c>
      <c r="N2" s="37" t="s">
        <v>86</v>
      </c>
      <c r="O2" s="37" t="s">
        <v>84</v>
      </c>
      <c r="P2" s="39"/>
      <c r="Q2" s="40"/>
      <c r="R2" s="41" t="s">
        <v>87</v>
      </c>
      <c r="S2" s="42"/>
      <c r="T2" s="43" t="s">
        <v>88</v>
      </c>
      <c r="U2" s="43" t="s">
        <v>89</v>
      </c>
      <c r="V2" s="43" t="s">
        <v>88</v>
      </c>
      <c r="W2" s="43" t="s">
        <v>89</v>
      </c>
      <c r="X2" s="43" t="s">
        <v>90</v>
      </c>
      <c r="Y2" s="42" t="s">
        <v>91</v>
      </c>
      <c r="Z2" s="37" t="s">
        <v>87</v>
      </c>
      <c r="AA2" s="37" t="s">
        <v>84</v>
      </c>
      <c r="AB2" s="37" t="s">
        <v>84</v>
      </c>
      <c r="AC2" s="37" t="s">
        <v>87</v>
      </c>
      <c r="AD2" s="37" t="s">
        <v>84</v>
      </c>
      <c r="AE2" s="37" t="s">
        <v>92</v>
      </c>
      <c r="AF2" s="37" t="s">
        <v>84</v>
      </c>
      <c r="AG2" s="5"/>
      <c r="AH2" s="44"/>
      <c r="AI2" s="46"/>
      <c r="AJ2" s="47"/>
      <c r="AK2" s="47"/>
      <c r="AL2" s="47"/>
      <c r="AM2" s="45"/>
      <c r="AN2" s="45"/>
      <c r="AO2" s="45"/>
      <c r="AP2" s="45"/>
      <c r="AQ2" s="45"/>
      <c r="AR2" s="48"/>
      <c r="AS2" s="45"/>
      <c r="AT2" s="5"/>
      <c r="AU2" s="49"/>
      <c r="AV2" s="33"/>
      <c r="AW2" s="33"/>
      <c r="AX2" s="35"/>
      <c r="AY2" s="35"/>
      <c r="AZ2" s="35"/>
      <c r="BA2" s="35"/>
    </row>
    <row r="3" spans="1:53">
      <c r="A3" s="50" t="s">
        <v>4</v>
      </c>
      <c r="B3" s="1">
        <v>2059.4</v>
      </c>
      <c r="C3" s="15">
        <v>48853.709012387415</v>
      </c>
      <c r="D3" s="1">
        <v>36904.915760529955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>
        <f>B3*P$67</f>
        <v>0</v>
      </c>
      <c r="Q3" s="1">
        <v>13562.1815835653</v>
      </c>
      <c r="R3" s="15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>
        <v>70041.065999999992</v>
      </c>
      <c r="AI3" s="1">
        <v>44730.168000000005</v>
      </c>
      <c r="AJ3" s="1">
        <v>34029</v>
      </c>
      <c r="AK3" s="1">
        <v>12139.475910862249</v>
      </c>
      <c r="AL3" s="1"/>
      <c r="AM3" s="1">
        <v>734.40000000000009</v>
      </c>
      <c r="AN3" s="1">
        <v>201162.19200000001</v>
      </c>
      <c r="AO3" s="51"/>
      <c r="AP3" s="51"/>
      <c r="AQ3" s="51">
        <v>2975.51</v>
      </c>
      <c r="AR3" s="1">
        <v>14424.367200000001</v>
      </c>
      <c r="AS3" s="1">
        <v>81449.006289426994</v>
      </c>
      <c r="AT3" s="1"/>
      <c r="AU3" s="1">
        <v>561005.99175677204</v>
      </c>
      <c r="AV3" s="53"/>
      <c r="AW3" s="9"/>
      <c r="AX3" s="9"/>
      <c r="AY3" s="9"/>
      <c r="AZ3" s="9"/>
      <c r="BA3" s="9"/>
    </row>
    <row r="4" spans="1:53">
      <c r="A4" s="50" t="s">
        <v>61</v>
      </c>
      <c r="B4" s="1">
        <v>1802.4</v>
      </c>
      <c r="C4" s="15">
        <v>49061.211578094139</v>
      </c>
      <c r="D4" s="1">
        <v>32299.417386995818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>
        <f>B4*P$67</f>
        <v>0</v>
      </c>
      <c r="Q4" s="1">
        <v>11869.70772371472</v>
      </c>
      <c r="R4" s="15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>
        <v>61300.413</v>
      </c>
      <c r="AI4" s="1">
        <v>39148.127999999997</v>
      </c>
      <c r="AJ4" s="1">
        <v>33413.399999999994</v>
      </c>
      <c r="AK4" s="1">
        <v>10419.958328512246</v>
      </c>
      <c r="AL4" s="1"/>
      <c r="AM4" s="1">
        <v>447.84000000000003</v>
      </c>
      <c r="AN4" s="1">
        <v>176058.43200000003</v>
      </c>
      <c r="AO4" s="51"/>
      <c r="AP4" s="51"/>
      <c r="AQ4" s="51">
        <v>1822.51</v>
      </c>
      <c r="AR4" s="1">
        <v>12842.781599999998</v>
      </c>
      <c r="AS4" s="1">
        <v>71284.689198826469</v>
      </c>
      <c r="AT4" s="1"/>
      <c r="AU4" s="1">
        <v>499968.48881614336</v>
      </c>
      <c r="AV4" s="53"/>
      <c r="AW4" s="9"/>
      <c r="AX4" s="9"/>
      <c r="AY4" s="9"/>
      <c r="AZ4" s="9"/>
      <c r="BA4" s="9"/>
    </row>
    <row r="5" spans="1:53">
      <c r="A5" s="50" t="s">
        <v>5</v>
      </c>
      <c r="B5" s="1">
        <v>1961.1</v>
      </c>
      <c r="C5" s="15">
        <v>46333.96972137173</v>
      </c>
      <c r="D5" s="1">
        <v>35143.357433220983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>
        <f>B5*P$67</f>
        <v>0</v>
      </c>
      <c r="Q5" s="1">
        <v>12914.826795925952</v>
      </c>
      <c r="R5" s="15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>
        <v>66697.773000000001</v>
      </c>
      <c r="AI5" s="1">
        <v>42595.091999999997</v>
      </c>
      <c r="AJ5" s="1">
        <v>35625</v>
      </c>
      <c r="AK5" s="1">
        <v>11322.459652710477</v>
      </c>
      <c r="AL5" s="1"/>
      <c r="AM5" s="1">
        <v>446.40000000000003</v>
      </c>
      <c r="AN5" s="1">
        <v>191560.24799999999</v>
      </c>
      <c r="AO5" s="51"/>
      <c r="AP5" s="51"/>
      <c r="AQ5" s="51">
        <v>59.34</v>
      </c>
      <c r="AR5" s="1">
        <v>13942.697999999999</v>
      </c>
      <c r="AS5" s="1">
        <v>77561.253876952149</v>
      </c>
      <c r="AT5" s="1"/>
      <c r="AU5" s="1">
        <v>534202.41848018125</v>
      </c>
      <c r="AV5" s="53"/>
      <c r="AW5" s="9"/>
      <c r="AX5" s="9"/>
      <c r="AY5" s="9"/>
      <c r="AZ5" s="9"/>
      <c r="BA5" s="9"/>
    </row>
    <row r="6" spans="1:53">
      <c r="A6" s="50" t="s">
        <v>6</v>
      </c>
      <c r="B6" s="1">
        <v>3633.4</v>
      </c>
      <c r="C6" s="15">
        <v>89223.206917358664</v>
      </c>
      <c r="D6" s="1">
        <v>65111.353270034735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>
        <f>B6*P$67</f>
        <v>0</v>
      </c>
      <c r="Q6" s="1">
        <v>23927.760787475068</v>
      </c>
      <c r="R6" s="1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>
        <v>123573.486</v>
      </c>
      <c r="AI6" s="1">
        <v>78917.448000000004</v>
      </c>
      <c r="AJ6" s="1">
        <v>116934</v>
      </c>
      <c r="AK6" s="1">
        <v>20832.560247900794</v>
      </c>
      <c r="AL6" s="1"/>
      <c r="AM6" s="1">
        <v>2188.8000000000002</v>
      </c>
      <c r="AN6" s="1">
        <v>354910.51200000005</v>
      </c>
      <c r="AO6" s="51"/>
      <c r="AP6" s="51"/>
      <c r="AQ6" s="51">
        <v>12051.82</v>
      </c>
      <c r="AR6" s="1">
        <v>27063.579599999997</v>
      </c>
      <c r="AS6" s="1">
        <v>143700.50473536178</v>
      </c>
      <c r="AT6" s="1"/>
      <c r="AU6" s="1">
        <v>1058435.0315581311</v>
      </c>
      <c r="AV6" s="53"/>
      <c r="AW6" s="9"/>
      <c r="AX6" s="9"/>
      <c r="AY6" s="9"/>
      <c r="AZ6" s="9"/>
      <c r="BA6" s="9"/>
    </row>
    <row r="7" spans="1:53">
      <c r="A7" s="50" t="s">
        <v>7</v>
      </c>
      <c r="B7" s="1">
        <v>5664.7</v>
      </c>
      <c r="C7" s="15">
        <v>145278.82768887587</v>
      </c>
      <c r="D7" s="1">
        <v>101512.71064808877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>
        <f>B7*P$67</f>
        <v>0</v>
      </c>
      <c r="Q7" s="1">
        <v>132562.88978169483</v>
      </c>
      <c r="R7" s="15"/>
      <c r="S7" s="1"/>
      <c r="T7" s="1"/>
      <c r="U7" s="1"/>
      <c r="V7" s="1">
        <v>264</v>
      </c>
      <c r="W7" s="1">
        <v>93508</v>
      </c>
      <c r="X7" s="1"/>
      <c r="Y7" s="1"/>
      <c r="Z7" s="1"/>
      <c r="AA7" s="1"/>
      <c r="AB7" s="1"/>
      <c r="AC7" s="1"/>
      <c r="AD7" s="1"/>
      <c r="AE7" s="1">
        <v>4</v>
      </c>
      <c r="AF7" s="1"/>
      <c r="AG7" s="1"/>
      <c r="AH7" s="1">
        <v>192658.791</v>
      </c>
      <c r="AI7" s="1">
        <v>123037.284</v>
      </c>
      <c r="AJ7" s="1">
        <v>86400</v>
      </c>
      <c r="AK7" s="1">
        <v>33244.235987307649</v>
      </c>
      <c r="AL7" s="1"/>
      <c r="AM7" s="1">
        <v>2028.96</v>
      </c>
      <c r="AN7" s="1">
        <v>553327.89599999995</v>
      </c>
      <c r="AO7" s="51"/>
      <c r="AP7" s="51"/>
      <c r="AQ7" s="51">
        <v>18018.150000000001</v>
      </c>
      <c r="AR7" s="1">
        <v>34812.1872</v>
      </c>
      <c r="AS7" s="1">
        <v>224038.15962305383</v>
      </c>
      <c r="AT7" s="1"/>
      <c r="AU7" s="1">
        <v>1553412.0919290211</v>
      </c>
      <c r="AV7" s="53"/>
      <c r="AW7" s="9"/>
      <c r="AX7" s="9"/>
      <c r="AY7" s="9"/>
      <c r="AZ7" s="9"/>
      <c r="BA7" s="9"/>
    </row>
    <row r="8" spans="1:53">
      <c r="A8" s="50" t="s">
        <v>8</v>
      </c>
      <c r="B8" s="1">
        <v>2714</v>
      </c>
      <c r="C8" s="15">
        <v>63095.284189384991</v>
      </c>
      <c r="D8" s="1">
        <v>48635.496442691219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>
        <f>B8*P$67</f>
        <v>0</v>
      </c>
      <c r="Q8" s="1">
        <v>69853.050800134122</v>
      </c>
      <c r="R8" s="15"/>
      <c r="S8" s="1"/>
      <c r="T8" s="1"/>
      <c r="U8" s="1"/>
      <c r="V8" s="1">
        <v>144</v>
      </c>
      <c r="W8" s="1">
        <v>50230</v>
      </c>
      <c r="X8" s="1"/>
      <c r="Y8" s="1"/>
      <c r="Z8" s="1"/>
      <c r="AA8" s="1"/>
      <c r="AB8" s="1"/>
      <c r="AC8" s="1"/>
      <c r="AD8" s="1"/>
      <c r="AE8" s="1">
        <v>4</v>
      </c>
      <c r="AF8" s="1"/>
      <c r="AG8" s="1"/>
      <c r="AH8" s="1">
        <v>92304.273000000001</v>
      </c>
      <c r="AI8" s="1">
        <v>58948.08</v>
      </c>
      <c r="AJ8" s="1">
        <v>43200</v>
      </c>
      <c r="AK8" s="1">
        <v>16660.080616723386</v>
      </c>
      <c r="AL8" s="1"/>
      <c r="AM8" s="1">
        <v>1327.68</v>
      </c>
      <c r="AN8" s="1">
        <v>265103.52</v>
      </c>
      <c r="AO8" s="51"/>
      <c r="AP8" s="51"/>
      <c r="AQ8" s="51">
        <v>9014.42</v>
      </c>
      <c r="AR8" s="1">
        <v>16628.526000000002</v>
      </c>
      <c r="AS8" s="1">
        <v>107338.35246649745</v>
      </c>
      <c r="AT8" s="1"/>
      <c r="AU8" s="1">
        <v>741878.7635154312</v>
      </c>
      <c r="AV8" s="53"/>
      <c r="AW8" s="9"/>
      <c r="AX8" s="9"/>
      <c r="AY8" s="9"/>
      <c r="AZ8" s="9"/>
      <c r="BA8" s="9"/>
    </row>
    <row r="9" spans="1:53">
      <c r="A9" s="50" t="s">
        <v>9</v>
      </c>
      <c r="B9" s="1">
        <v>10029.200000000001</v>
      </c>
      <c r="C9" s="15">
        <v>243305.02438915987</v>
      </c>
      <c r="D9" s="1">
        <v>179725.54197606439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>
        <f>B9*P$67</f>
        <v>0</v>
      </c>
      <c r="Q9" s="1">
        <v>227355.31064285379</v>
      </c>
      <c r="R9" s="15"/>
      <c r="S9" s="1"/>
      <c r="T9" s="1"/>
      <c r="U9" s="1"/>
      <c r="V9" s="1">
        <v>450</v>
      </c>
      <c r="W9" s="1">
        <v>156968</v>
      </c>
      <c r="X9" s="1"/>
      <c r="Y9" s="1"/>
      <c r="Z9" s="1"/>
      <c r="AA9" s="1"/>
      <c r="AB9" s="1"/>
      <c r="AC9" s="1"/>
      <c r="AD9" s="1"/>
      <c r="AE9" s="1">
        <v>4</v>
      </c>
      <c r="AF9" s="1"/>
      <c r="AG9" s="1"/>
      <c r="AH9" s="1">
        <v>340110.95099999994</v>
      </c>
      <c r="AI9" s="1">
        <v>217834.22400000005</v>
      </c>
      <c r="AJ9" s="1">
        <v>151200</v>
      </c>
      <c r="AK9" s="1">
        <v>59905.444112469493</v>
      </c>
      <c r="AL9" s="1">
        <v>73945.119999999995</v>
      </c>
      <c r="AM9" s="1">
        <v>3814.56</v>
      </c>
      <c r="AN9" s="1">
        <v>979652.25600000005</v>
      </c>
      <c r="AO9" s="51"/>
      <c r="AP9" s="51"/>
      <c r="AQ9" s="51">
        <v>9.5299999999999994</v>
      </c>
      <c r="AR9" s="1">
        <v>61555.271999999997</v>
      </c>
      <c r="AS9" s="1">
        <v>396653.57573949755</v>
      </c>
      <c r="AT9" s="1"/>
      <c r="AU9" s="1">
        <v>2778098.8098600446</v>
      </c>
      <c r="AV9" s="53"/>
      <c r="AW9" s="9"/>
      <c r="AX9" s="9"/>
      <c r="AY9" s="9"/>
      <c r="AZ9" s="9"/>
      <c r="BA9" s="9"/>
    </row>
    <row r="10" spans="1:53">
      <c r="A10" s="50" t="s">
        <v>10</v>
      </c>
      <c r="B10" s="1">
        <v>7921.5</v>
      </c>
      <c r="C10" s="15">
        <v>183249.12811577492</v>
      </c>
      <c r="D10" s="1">
        <v>141955.07924494415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f>B10*P$67</f>
        <v>0</v>
      </c>
      <c r="Q10" s="1">
        <v>213126.049341659</v>
      </c>
      <c r="R10" s="15"/>
      <c r="S10" s="1"/>
      <c r="T10" s="1"/>
      <c r="U10" s="1"/>
      <c r="V10" s="1">
        <v>450</v>
      </c>
      <c r="W10" s="1">
        <v>156619</v>
      </c>
      <c r="X10" s="1"/>
      <c r="Y10" s="1"/>
      <c r="Z10" s="1"/>
      <c r="AA10" s="1"/>
      <c r="AB10" s="1"/>
      <c r="AC10" s="1"/>
      <c r="AD10" s="1"/>
      <c r="AE10" s="1">
        <v>4</v>
      </c>
      <c r="AF10" s="1"/>
      <c r="AG10" s="1"/>
      <c r="AH10" s="1">
        <v>269413.53299999994</v>
      </c>
      <c r="AI10" s="1">
        <v>172054.98</v>
      </c>
      <c r="AJ10" s="1">
        <v>118800</v>
      </c>
      <c r="AK10" s="1">
        <v>47478.293885546911</v>
      </c>
      <c r="AL10" s="1"/>
      <c r="AM10" s="1">
        <v>3038.3999999999996</v>
      </c>
      <c r="AN10" s="1">
        <v>773772.12000000011</v>
      </c>
      <c r="AO10" s="51"/>
      <c r="AP10" s="51"/>
      <c r="AQ10" s="51">
        <v>85369.8</v>
      </c>
      <c r="AR10" s="1">
        <v>48755.379599999993</v>
      </c>
      <c r="AS10" s="1">
        <v>313294.31063498877</v>
      </c>
      <c r="AT10" s="1"/>
      <c r="AU10" s="1">
        <v>2213688.0738229137</v>
      </c>
      <c r="AV10" s="53"/>
      <c r="AW10" s="9"/>
      <c r="AX10" s="9"/>
      <c r="AY10" s="9"/>
      <c r="AZ10" s="9"/>
      <c r="BA10" s="9"/>
    </row>
    <row r="11" spans="1:53">
      <c r="A11" s="50" t="s">
        <v>11</v>
      </c>
      <c r="B11" s="1">
        <v>7879</v>
      </c>
      <c r="C11" s="15">
        <v>182880.00889025952</v>
      </c>
      <c r="D11" s="1">
        <v>141193.46959173327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>
        <f>B11*P$67</f>
        <v>0</v>
      </c>
      <c r="Q11" s="1">
        <v>209204.16553215063</v>
      </c>
      <c r="R11" s="15"/>
      <c r="S11" s="1"/>
      <c r="T11" s="1"/>
      <c r="U11" s="1"/>
      <c r="V11" s="1">
        <v>450</v>
      </c>
      <c r="W11" s="1">
        <v>157317</v>
      </c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>
        <v>267964.734</v>
      </c>
      <c r="AI11" s="1">
        <v>171131.88</v>
      </c>
      <c r="AJ11" s="1">
        <v>118800</v>
      </c>
      <c r="AK11" s="1">
        <v>45456.60323476918</v>
      </c>
      <c r="AL11" s="1">
        <v>72179.92</v>
      </c>
      <c r="AM11" s="1">
        <v>3013.92</v>
      </c>
      <c r="AN11" s="1">
        <v>769620.72</v>
      </c>
      <c r="AO11" s="51"/>
      <c r="AP11" s="51"/>
      <c r="AQ11" s="51">
        <v>40968.89</v>
      </c>
      <c r="AR11" s="1">
        <v>48684.433199999999</v>
      </c>
      <c r="AS11" s="1">
        <v>311613.44107720465</v>
      </c>
      <c r="AT11" s="1"/>
      <c r="AU11" s="1">
        <v>2225395.1855261172</v>
      </c>
      <c r="AV11" s="53"/>
      <c r="AW11" s="9"/>
      <c r="AX11" s="9"/>
      <c r="AY11" s="9"/>
      <c r="AZ11" s="9"/>
      <c r="BA11" s="9"/>
    </row>
    <row r="12" spans="1:53">
      <c r="A12" s="50" t="s">
        <v>1</v>
      </c>
      <c r="B12" s="1">
        <v>18233.900000000001</v>
      </c>
      <c r="C12" s="15">
        <v>440017.09520295763</v>
      </c>
      <c r="D12" s="1">
        <v>326755.62954546331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>
        <f>B12*P$67</f>
        <v>0</v>
      </c>
      <c r="Q12" s="1">
        <v>196729.37398104853</v>
      </c>
      <c r="R12" s="15"/>
      <c r="S12" s="1"/>
      <c r="T12" s="1"/>
      <c r="U12" s="1"/>
      <c r="V12" s="1"/>
      <c r="W12" s="1"/>
      <c r="X12" s="1">
        <v>400</v>
      </c>
      <c r="Y12" s="1">
        <v>72000</v>
      </c>
      <c r="Z12" s="1"/>
      <c r="AA12" s="1"/>
      <c r="AB12" s="1"/>
      <c r="AC12" s="1"/>
      <c r="AD12" s="1"/>
      <c r="AE12" s="1">
        <v>4</v>
      </c>
      <c r="AF12" s="1"/>
      <c r="AG12" s="1"/>
      <c r="AH12" s="1">
        <v>620169.82199999993</v>
      </c>
      <c r="AI12" s="1">
        <v>396040.30800000008</v>
      </c>
      <c r="AJ12" s="1">
        <v>259200</v>
      </c>
      <c r="AK12" s="1">
        <v>105658.25075802232</v>
      </c>
      <c r="AL12" s="1"/>
      <c r="AM12" s="1">
        <v>6540.48</v>
      </c>
      <c r="AN12" s="1">
        <v>1781087.3520000004</v>
      </c>
      <c r="AO12" s="51"/>
      <c r="AP12" s="51"/>
      <c r="AQ12" s="51"/>
      <c r="AR12" s="1">
        <v>111871.59600000002</v>
      </c>
      <c r="AS12" s="1">
        <v>721148.41011012089</v>
      </c>
      <c r="AT12" s="1"/>
      <c r="AU12" s="1">
        <v>4965218.3175976137</v>
      </c>
      <c r="AV12" s="53"/>
      <c r="AW12" s="9"/>
      <c r="AX12" s="9"/>
      <c r="AY12" s="9"/>
      <c r="AZ12" s="9"/>
      <c r="BA12" s="9"/>
    </row>
    <row r="13" spans="1:53">
      <c r="A13" s="50" t="s">
        <v>12</v>
      </c>
      <c r="B13" s="1">
        <v>4195.3999999999996</v>
      </c>
      <c r="C13" s="15">
        <v>99243.971734762614</v>
      </c>
      <c r="D13" s="1">
        <v>75182.520919552946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>
        <f>B13*P$67</f>
        <v>0</v>
      </c>
      <c r="Q13" s="1">
        <v>27628.812574385673</v>
      </c>
      <c r="R13" s="15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>
        <v>142687.28700000001</v>
      </c>
      <c r="AI13" s="1">
        <v>91124.088000000003</v>
      </c>
      <c r="AJ13" s="1">
        <v>64800</v>
      </c>
      <c r="AK13" s="1">
        <v>32348.38367700858</v>
      </c>
      <c r="AL13" s="1"/>
      <c r="AM13" s="1">
        <v>1517.76</v>
      </c>
      <c r="AN13" s="1">
        <v>409806.67200000002</v>
      </c>
      <c r="AO13" s="51"/>
      <c r="AP13" s="51"/>
      <c r="AQ13" s="51">
        <v>29982.720000000001</v>
      </c>
      <c r="AR13" s="1">
        <v>25783.083600000005</v>
      </c>
      <c r="AS13" s="1">
        <v>165927.53277006021</v>
      </c>
      <c r="AT13" s="1"/>
      <c r="AU13" s="1">
        <v>1166032.8322757699</v>
      </c>
      <c r="AV13" s="53"/>
      <c r="AW13" s="9"/>
      <c r="AX13" s="9"/>
      <c r="AY13" s="9"/>
      <c r="AZ13" s="9"/>
      <c r="BA13" s="9"/>
    </row>
    <row r="14" spans="1:53">
      <c r="A14" s="50" t="s">
        <v>13</v>
      </c>
      <c r="B14" s="1">
        <v>2065.6999999999998</v>
      </c>
      <c r="C14" s="15">
        <v>44187.472568169695</v>
      </c>
      <c r="D14" s="1">
        <v>37017.813191476504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>
        <f>B14*P$67</f>
        <v>0</v>
      </c>
      <c r="Q14" s="1">
        <v>13603.670242386537</v>
      </c>
      <c r="R14" s="15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>
        <v>70255.334999999992</v>
      </c>
      <c r="AI14" s="1">
        <v>44867.004000000001</v>
      </c>
      <c r="AJ14" s="1">
        <v>63688.200000000004</v>
      </c>
      <c r="AK14" s="1">
        <v>11917.302995565768</v>
      </c>
      <c r="AL14" s="1"/>
      <c r="AM14" s="1">
        <v>469.43999999999994</v>
      </c>
      <c r="AN14" s="1">
        <v>201777.576</v>
      </c>
      <c r="AO14" s="51"/>
      <c r="AP14" s="51"/>
      <c r="AQ14" s="51">
        <v>40.6</v>
      </c>
      <c r="AR14" s="1">
        <v>14925.812400000003</v>
      </c>
      <c r="AS14" s="1">
        <v>81698.170482698522</v>
      </c>
      <c r="AT14" s="1"/>
      <c r="AU14" s="1">
        <v>584448.39688029699</v>
      </c>
      <c r="AV14" s="53"/>
      <c r="AW14" s="9"/>
      <c r="AX14" s="9"/>
      <c r="AY14" s="9"/>
      <c r="AZ14" s="9"/>
      <c r="BA14" s="9"/>
    </row>
    <row r="15" spans="1:53">
      <c r="A15" s="50" t="s">
        <v>14</v>
      </c>
      <c r="B15" s="1">
        <v>2061.3000000000002</v>
      </c>
      <c r="C15" s="15">
        <v>48148.351989528106</v>
      </c>
      <c r="D15" s="1">
        <v>36938.964192085266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>
        <f>B15*P$67</f>
        <v>0</v>
      </c>
      <c r="Q15" s="1">
        <v>13574.694036225674</v>
      </c>
      <c r="R15" s="15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>
        <v>70105.695000000007</v>
      </c>
      <c r="AI15" s="1">
        <v>44771.436000000002</v>
      </c>
      <c r="AJ15" s="1">
        <v>62571</v>
      </c>
      <c r="AK15" s="1">
        <v>11892.280904661724</v>
      </c>
      <c r="AL15" s="1"/>
      <c r="AM15" s="1">
        <v>476.64</v>
      </c>
      <c r="AN15" s="1">
        <v>201347.78400000004</v>
      </c>
      <c r="AO15" s="51"/>
      <c r="AP15" s="51"/>
      <c r="AQ15" s="51">
        <v>6262.56</v>
      </c>
      <c r="AR15" s="1">
        <v>14972.286</v>
      </c>
      <c r="AS15" s="1">
        <v>81524.151046127939</v>
      </c>
      <c r="AT15" s="1"/>
      <c r="AU15" s="1">
        <v>592585.84316862875</v>
      </c>
      <c r="AV15" s="53"/>
      <c r="AW15" s="9"/>
      <c r="AX15" s="9"/>
      <c r="AY15" s="9"/>
      <c r="AZ15" s="9"/>
      <c r="BA15" s="9"/>
    </row>
    <row r="16" spans="1:53">
      <c r="A16" s="50" t="s">
        <v>17</v>
      </c>
      <c r="B16" s="1">
        <v>2076.6999999999998</v>
      </c>
      <c r="C16" s="15">
        <v>56122.774014773684</v>
      </c>
      <c r="D16" s="1">
        <v>37214.935689954618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>
        <f>B16*P$67</f>
        <v>0</v>
      </c>
      <c r="Q16" s="1">
        <v>148676.1107577887</v>
      </c>
      <c r="R16" s="15">
        <v>450</v>
      </c>
      <c r="S16" s="1">
        <v>135000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>
        <v>70629.434999999983</v>
      </c>
      <c r="AI16" s="1">
        <v>45105.923999999999</v>
      </c>
      <c r="AJ16" s="1">
        <v>63380.399999999994</v>
      </c>
      <c r="AK16" s="1">
        <v>11979.858222825887</v>
      </c>
      <c r="AL16" s="1"/>
      <c r="AM16" s="1">
        <v>427.68</v>
      </c>
      <c r="AN16" s="1">
        <v>202852.05599999998</v>
      </c>
      <c r="AO16" s="51"/>
      <c r="AP16" s="51"/>
      <c r="AQ16" s="51"/>
      <c r="AR16" s="1">
        <v>15033.220800000001</v>
      </c>
      <c r="AS16" s="1">
        <v>82133.219074124994</v>
      </c>
      <c r="AT16" s="1"/>
      <c r="AU16" s="1">
        <v>733555.61355946772</v>
      </c>
      <c r="AV16" s="53"/>
      <c r="AW16" s="9"/>
      <c r="AX16" s="9"/>
      <c r="AY16" s="9"/>
      <c r="AZ16" s="9"/>
      <c r="BA16" s="9"/>
    </row>
    <row r="17" spans="1:53">
      <c r="A17" s="50" t="s">
        <v>15</v>
      </c>
      <c r="B17" s="1">
        <v>18029.8</v>
      </c>
      <c r="C17" s="15">
        <v>403086.18381642352</v>
      </c>
      <c r="D17" s="1">
        <v>323098.11118733755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>
        <f>B17*P$67</f>
        <v>0</v>
      </c>
      <c r="Q17" s="1">
        <v>225485.27314526832</v>
      </c>
      <c r="R17" s="15">
        <v>320</v>
      </c>
      <c r="S17" s="1">
        <v>96000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>
        <v>613187.43900000001</v>
      </c>
      <c r="AI17" s="1">
        <v>391607.25599999999</v>
      </c>
      <c r="AJ17" s="1">
        <v>280800</v>
      </c>
      <c r="AK17" s="1">
        <v>317507.56695040507</v>
      </c>
      <c r="AL17" s="1"/>
      <c r="AM17" s="1">
        <v>7191.36</v>
      </c>
      <c r="AN17" s="1">
        <v>1761150.8640000001</v>
      </c>
      <c r="AO17" s="51"/>
      <c r="AP17" s="51"/>
      <c r="AQ17" s="51">
        <v>117815.6</v>
      </c>
      <c r="AR17" s="1">
        <v>110817.16440000001</v>
      </c>
      <c r="AS17" s="1">
        <v>713076.28124556213</v>
      </c>
      <c r="AT17" s="1"/>
      <c r="AU17" s="1">
        <v>5264823.099744997</v>
      </c>
      <c r="AV17" s="53"/>
      <c r="AW17" s="9"/>
      <c r="AX17" s="9"/>
      <c r="AY17" s="9"/>
      <c r="AZ17" s="9"/>
      <c r="BA17" s="9"/>
    </row>
    <row r="18" spans="1:53">
      <c r="A18" s="50" t="s">
        <v>18</v>
      </c>
      <c r="B18" s="1">
        <v>4248.3</v>
      </c>
      <c r="C18" s="15">
        <v>90875.557782521821</v>
      </c>
      <c r="D18" s="1">
        <v>76130.500934961339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>
        <f>B18*P$67</f>
        <v>0</v>
      </c>
      <c r="Q18" s="1">
        <v>172252.1855984561</v>
      </c>
      <c r="R18" s="15">
        <v>480</v>
      </c>
      <c r="S18" s="1">
        <v>144000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>
        <v>144486.45000000001</v>
      </c>
      <c r="AI18" s="1">
        <v>92273.076000000001</v>
      </c>
      <c r="AJ18" s="1"/>
      <c r="AK18" s="1">
        <v>24494.39745174133</v>
      </c>
      <c r="AL18" s="1">
        <v>8684.31</v>
      </c>
      <c r="AM18" s="1">
        <v>1514.8799999999999</v>
      </c>
      <c r="AN18" s="1">
        <v>414973.94400000002</v>
      </c>
      <c r="AO18" s="51"/>
      <c r="AP18" s="51"/>
      <c r="AQ18" s="51">
        <v>33806.89</v>
      </c>
      <c r="AR18" s="1">
        <v>25191.534000000003</v>
      </c>
      <c r="AS18" s="1">
        <v>168019.72099610211</v>
      </c>
      <c r="AT18" s="1"/>
      <c r="AU18" s="1">
        <v>1252703.4467637828</v>
      </c>
      <c r="AV18" s="53"/>
      <c r="AW18" s="9"/>
      <c r="AX18" s="9"/>
      <c r="AY18" s="9"/>
      <c r="AZ18" s="9"/>
      <c r="BA18" s="9"/>
    </row>
    <row r="19" spans="1:53">
      <c r="A19" s="50" t="s">
        <v>19</v>
      </c>
      <c r="B19" s="1">
        <v>7041.4</v>
      </c>
      <c r="C19" s="15">
        <v>158342.87328339551</v>
      </c>
      <c r="D19" s="1">
        <v>126183.48734398154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>
        <f>B19*P$67</f>
        <v>0</v>
      </c>
      <c r="Q19" s="1">
        <v>46371.149559345773</v>
      </c>
      <c r="R19" s="15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>
        <v>239481.01799999998</v>
      </c>
      <c r="AI19" s="1">
        <v>152939.20799999998</v>
      </c>
      <c r="AJ19" s="1">
        <v>108000</v>
      </c>
      <c r="AK19" s="1">
        <v>40308.307020853375</v>
      </c>
      <c r="AL19" s="1">
        <v>7460.86</v>
      </c>
      <c r="AM19" s="1">
        <v>2537.2799999999997</v>
      </c>
      <c r="AN19" s="1">
        <v>687803.95200000005</v>
      </c>
      <c r="AO19" s="51"/>
      <c r="AP19" s="51"/>
      <c r="AQ19" s="51">
        <v>17825.78</v>
      </c>
      <c r="AR19" s="1">
        <v>43216.863599999997</v>
      </c>
      <c r="AS19" s="1">
        <v>278486.46833367541</v>
      </c>
      <c r="AT19" s="1"/>
      <c r="AU19" s="1">
        <v>1908957.247141252</v>
      </c>
      <c r="AV19" s="53"/>
      <c r="AW19" s="9"/>
      <c r="AX19" s="9"/>
      <c r="AY19" s="9"/>
      <c r="AZ19" s="9"/>
      <c r="BA19" s="9"/>
    </row>
    <row r="20" spans="1:53">
      <c r="A20" s="50" t="s">
        <v>20</v>
      </c>
      <c r="B20" s="1">
        <v>5646.8</v>
      </c>
      <c r="C20" s="15">
        <v>130725.92806212939</v>
      </c>
      <c r="D20" s="1">
        <v>101191.93858238347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>
        <f>B20*P$67</f>
        <v>0</v>
      </c>
      <c r="Q20" s="1">
        <v>79005.009306631313</v>
      </c>
      <c r="R20" s="15"/>
      <c r="S20" s="1"/>
      <c r="T20" s="1">
        <v>1</v>
      </c>
      <c r="U20" s="1">
        <v>41818</v>
      </c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>
        <v>192050.04</v>
      </c>
      <c r="AI20" s="1">
        <v>122648.49600000001</v>
      </c>
      <c r="AJ20" s="1"/>
      <c r="AK20" s="1">
        <v>33972.441572038915</v>
      </c>
      <c r="AL20" s="1"/>
      <c r="AM20" s="1">
        <v>2059.1999999999998</v>
      </c>
      <c r="AN20" s="1">
        <v>551579.42400000012</v>
      </c>
      <c r="AO20" s="51"/>
      <c r="AP20" s="51"/>
      <c r="AQ20" s="51">
        <v>8159.92</v>
      </c>
      <c r="AR20" s="1">
        <v>33844.770000000004</v>
      </c>
      <c r="AS20" s="1">
        <v>223330.21691518711</v>
      </c>
      <c r="AT20" s="1"/>
      <c r="AU20" s="1">
        <v>1478567.3844383704</v>
      </c>
      <c r="AV20" s="53"/>
      <c r="AW20" s="9"/>
      <c r="AX20" s="9"/>
      <c r="AY20" s="9"/>
      <c r="AZ20" s="9"/>
      <c r="BA20" s="9"/>
    </row>
    <row r="21" spans="1:53">
      <c r="A21" s="50" t="s">
        <v>16</v>
      </c>
      <c r="B21" s="1">
        <v>5225.2</v>
      </c>
      <c r="C21" s="15">
        <v>149106.46534501639</v>
      </c>
      <c r="D21" s="1">
        <v>93636.770822531369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>
        <f>B21*P$67</f>
        <v>0</v>
      </c>
      <c r="Q21" s="1">
        <v>114785.56191630833</v>
      </c>
      <c r="R21" s="15"/>
      <c r="S21" s="1"/>
      <c r="T21" s="1"/>
      <c r="U21" s="1"/>
      <c r="V21" s="1"/>
      <c r="W21" s="1"/>
      <c r="X21" s="1">
        <v>400</v>
      </c>
      <c r="Y21" s="1">
        <v>72000</v>
      </c>
      <c r="Z21" s="1"/>
      <c r="AA21" s="1"/>
      <c r="AB21" s="1"/>
      <c r="AC21" s="1"/>
      <c r="AD21" s="1"/>
      <c r="AE21" s="1"/>
      <c r="AF21" s="1"/>
      <c r="AG21" s="1"/>
      <c r="AH21" s="1">
        <v>177711.30299999999</v>
      </c>
      <c r="AI21" s="1">
        <v>113491.34399999998</v>
      </c>
      <c r="AJ21" s="1">
        <v>214582.19999999998</v>
      </c>
      <c r="AK21" s="1">
        <v>30288.87031632389</v>
      </c>
      <c r="AL21" s="1"/>
      <c r="AM21" s="1">
        <v>1310.4000000000001</v>
      </c>
      <c r="AN21" s="1">
        <v>510397.53600000002</v>
      </c>
      <c r="AO21" s="51"/>
      <c r="AP21" s="51"/>
      <c r="AQ21" s="51"/>
      <c r="AR21" s="1">
        <v>37721.9784</v>
      </c>
      <c r="AS21" s="1">
        <v>206655.9909019685</v>
      </c>
      <c r="AT21" s="1"/>
      <c r="AU21" s="1">
        <v>1649688.4207021482</v>
      </c>
      <c r="AV21" s="53"/>
      <c r="AW21" s="9"/>
      <c r="AX21" s="9"/>
      <c r="AY21" s="9"/>
      <c r="AZ21" s="9"/>
      <c r="BA21" s="9"/>
    </row>
    <row r="22" spans="1:53">
      <c r="A22" s="50" t="s">
        <v>21</v>
      </c>
      <c r="B22" s="1">
        <v>2094.9</v>
      </c>
      <c r="C22" s="15">
        <v>44812.090953700303</v>
      </c>
      <c r="D22" s="1">
        <v>37541.083823800232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>
        <f>B22*P$67</f>
        <v>0</v>
      </c>
      <c r="Q22" s="1">
        <v>13795.966883272285</v>
      </c>
      <c r="R22" s="15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>
        <v>71248.376999999993</v>
      </c>
      <c r="AI22" s="1">
        <v>45501.228000000003</v>
      </c>
      <c r="AJ22" s="1">
        <v>37848</v>
      </c>
      <c r="AK22" s="1">
        <v>12083.358689747172</v>
      </c>
      <c r="AL22" s="1"/>
      <c r="AM22" s="1">
        <v>475.20000000000005</v>
      </c>
      <c r="AN22" s="1">
        <v>204629.83200000005</v>
      </c>
      <c r="AO22" s="51"/>
      <c r="AP22" s="51"/>
      <c r="AQ22" s="51">
        <v>85.24</v>
      </c>
      <c r="AR22" s="1">
        <v>15021.231599999999</v>
      </c>
      <c r="AS22" s="1">
        <v>82853.026743576091</v>
      </c>
      <c r="AT22" s="1"/>
      <c r="AU22" s="1">
        <v>565894.6356940961</v>
      </c>
      <c r="AV22" s="53"/>
      <c r="AW22" s="9"/>
      <c r="AX22" s="9"/>
      <c r="AY22" s="9"/>
      <c r="AZ22" s="9"/>
      <c r="BA22" s="9"/>
    </row>
    <row r="23" spans="1:53">
      <c r="A23" s="50" t="s">
        <v>22</v>
      </c>
      <c r="B23" s="1">
        <v>1971.5</v>
      </c>
      <c r="C23" s="15">
        <v>60309.436543615513</v>
      </c>
      <c r="D23" s="1">
        <v>35329.727795418468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>
        <f>B23*P$67</f>
        <v>0</v>
      </c>
      <c r="Q23" s="1">
        <v>12983.316010488001</v>
      </c>
      <c r="R23" s="1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>
        <v>67051.490999999995</v>
      </c>
      <c r="AI23" s="1">
        <v>42820.979999999996</v>
      </c>
      <c r="AJ23" s="1">
        <v>35009.399999999994</v>
      </c>
      <c r="AK23" s="1">
        <v>11381.602776665497</v>
      </c>
      <c r="AL23" s="1"/>
      <c r="AM23" s="1">
        <v>442.08000000000004</v>
      </c>
      <c r="AN23" s="1">
        <v>192576.12000000002</v>
      </c>
      <c r="AO23" s="51"/>
      <c r="AP23" s="51"/>
      <c r="AQ23" s="51">
        <v>1669.82</v>
      </c>
      <c r="AR23" s="1">
        <v>14068.522800000001</v>
      </c>
      <c r="AS23" s="1">
        <v>77972.572545209929</v>
      </c>
      <c r="AT23" s="1"/>
      <c r="AU23" s="1">
        <v>551615.06947139732</v>
      </c>
      <c r="AV23" s="53"/>
      <c r="AW23" s="9"/>
      <c r="AX23" s="9"/>
      <c r="AY23" s="9"/>
      <c r="AZ23" s="9"/>
      <c r="BA23" s="9"/>
    </row>
    <row r="24" spans="1:53">
      <c r="A24" s="50" t="s">
        <v>23</v>
      </c>
      <c r="B24" s="1">
        <v>7039.1</v>
      </c>
      <c r="C24" s="15">
        <v>157593.67389001467</v>
      </c>
      <c r="D24" s="1">
        <v>126142.27082157249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>
        <f>B24*P$67</f>
        <v>0</v>
      </c>
      <c r="Q24" s="1">
        <v>47896.00290612533</v>
      </c>
      <c r="R24" s="1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>
        <v>239409.55199999997</v>
      </c>
      <c r="AI24" s="1">
        <v>152889.25200000001</v>
      </c>
      <c r="AJ24" s="1">
        <v>108000</v>
      </c>
      <c r="AK24" s="1">
        <v>41030.227291517171</v>
      </c>
      <c r="AL24" s="1">
        <v>29043.82</v>
      </c>
      <c r="AM24" s="1">
        <v>2515.6799999999998</v>
      </c>
      <c r="AN24" s="1">
        <v>687579.28800000006</v>
      </c>
      <c r="AO24" s="51"/>
      <c r="AP24" s="51"/>
      <c r="AQ24" s="51">
        <v>78525.289999999994</v>
      </c>
      <c r="AR24" s="1">
        <v>44154.122400000007</v>
      </c>
      <c r="AS24" s="1">
        <v>278395.50362819538</v>
      </c>
      <c r="AT24" s="1"/>
      <c r="AU24" s="1">
        <v>1993174.6829374251</v>
      </c>
      <c r="AV24" s="53"/>
      <c r="AW24" s="9"/>
      <c r="AX24" s="9"/>
      <c r="AY24" s="9"/>
      <c r="AZ24" s="9"/>
      <c r="BA24" s="9"/>
    </row>
    <row r="25" spans="1:53">
      <c r="A25" s="50" t="s">
        <v>26</v>
      </c>
      <c r="B25" s="1">
        <v>12406</v>
      </c>
      <c r="C25" s="15">
        <v>276712.24968810246</v>
      </c>
      <c r="D25" s="1">
        <v>222318.33782904467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>
        <f>B25*P$67</f>
        <v>0</v>
      </c>
      <c r="Q25" s="1">
        <v>84999.730370841557</v>
      </c>
      <c r="R25" s="1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>
        <v>421892.43599999999</v>
      </c>
      <c r="AI25" s="1">
        <v>269458.32</v>
      </c>
      <c r="AJ25" s="1">
        <v>194400</v>
      </c>
      <c r="AK25" s="1">
        <v>71620.9226717282</v>
      </c>
      <c r="AL25" s="1">
        <v>31629.360000000001</v>
      </c>
      <c r="AM25" s="1">
        <v>4048.68</v>
      </c>
      <c r="AN25" s="1">
        <v>1211818.08</v>
      </c>
      <c r="AO25" s="51"/>
      <c r="AP25" s="51"/>
      <c r="AQ25" s="51">
        <v>70236.11</v>
      </c>
      <c r="AR25" s="1">
        <v>76295.560800000007</v>
      </c>
      <c r="AS25" s="1">
        <v>490655.71138517593</v>
      </c>
      <c r="AT25" s="1"/>
      <c r="AU25" s="1">
        <v>3426085.4987448929</v>
      </c>
      <c r="AV25" s="53"/>
      <c r="AW25" s="9"/>
      <c r="AX25" s="9"/>
      <c r="AY25" s="9"/>
      <c r="AZ25" s="9"/>
      <c r="BA25" s="9"/>
    </row>
    <row r="26" spans="1:53">
      <c r="A26" s="50" t="s">
        <v>27</v>
      </c>
      <c r="B26" s="1">
        <v>2303.1</v>
      </c>
      <c r="C26" s="15">
        <v>49265.705606695854</v>
      </c>
      <c r="D26" s="1">
        <v>41272.075113176907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>
        <f>B26*P$67</f>
        <v>0</v>
      </c>
      <c r="Q26" s="1">
        <v>232817.06827479327</v>
      </c>
      <c r="R26" s="15"/>
      <c r="S26" s="1"/>
      <c r="T26" s="1">
        <v>2</v>
      </c>
      <c r="U26" s="1">
        <v>217650</v>
      </c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>
        <v>78329.445000000007</v>
      </c>
      <c r="AI26" s="1">
        <v>50023.331999999995</v>
      </c>
      <c r="AJ26" s="1">
        <v>66059.399999999994</v>
      </c>
      <c r="AK26" s="1">
        <v>13267.35853661593</v>
      </c>
      <c r="AL26" s="1"/>
      <c r="AM26" s="1">
        <v>1146.24</v>
      </c>
      <c r="AN26" s="1">
        <v>224966.80800000002</v>
      </c>
      <c r="AO26" s="51"/>
      <c r="AP26" s="51"/>
      <c r="AQ26" s="51">
        <v>28046.54</v>
      </c>
      <c r="AR26" s="1">
        <v>17341.698000000004</v>
      </c>
      <c r="AS26" s="1">
        <v>91087.310083120959</v>
      </c>
      <c r="AT26" s="1"/>
      <c r="AU26" s="1">
        <v>893622.98061440291</v>
      </c>
      <c r="AV26" s="53"/>
      <c r="AW26" s="9"/>
      <c r="AX26" s="9"/>
      <c r="AY26" s="9"/>
      <c r="AZ26" s="9"/>
      <c r="BA26" s="9"/>
    </row>
    <row r="27" spans="1:53">
      <c r="A27" s="50" t="s">
        <v>28</v>
      </c>
      <c r="B27" s="1">
        <v>2856.8</v>
      </c>
      <c r="C27" s="15">
        <v>65874.924787116819</v>
      </c>
      <c r="D27" s="1">
        <v>51194.504877479834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>
        <f>B27*P$67</f>
        <v>0</v>
      </c>
      <c r="Q27" s="1">
        <v>18813.460400082233</v>
      </c>
      <c r="R27" s="1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>
        <v>97160.993999999977</v>
      </c>
      <c r="AI27" s="1">
        <v>62049.696000000011</v>
      </c>
      <c r="AJ27" s="1">
        <v>43200</v>
      </c>
      <c r="AK27" s="1">
        <v>21428.571203336542</v>
      </c>
      <c r="AL27" s="1">
        <v>35238.81</v>
      </c>
      <c r="AM27" s="1">
        <v>1056.96</v>
      </c>
      <c r="AN27" s="1">
        <v>279052.22400000005</v>
      </c>
      <c r="AO27" s="51"/>
      <c r="AP27" s="51"/>
      <c r="AQ27" s="51">
        <v>1842.36</v>
      </c>
      <c r="AR27" s="1">
        <v>17626.101600000002</v>
      </c>
      <c r="AS27" s="1">
        <v>112986.07418065215</v>
      </c>
      <c r="AT27" s="1"/>
      <c r="AU27" s="1">
        <v>807524.68104866764</v>
      </c>
      <c r="AV27" s="53"/>
      <c r="AW27" s="9"/>
      <c r="AX27" s="9"/>
      <c r="AY27" s="9"/>
      <c r="AZ27" s="9"/>
      <c r="BA27" s="9"/>
    </row>
    <row r="28" spans="1:53">
      <c r="A28" s="50" t="s">
        <v>29</v>
      </c>
      <c r="B28" s="1">
        <v>4283.1000000000004</v>
      </c>
      <c r="C28" s="15">
        <v>95234.965995414459</v>
      </c>
      <c r="D28" s="1">
        <v>76754.124839237571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>
        <f>B28*P$67</f>
        <v>0</v>
      </c>
      <c r="Q28" s="1">
        <v>29086.361047182934</v>
      </c>
      <c r="R28" s="1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>
        <v>145670.02499999999</v>
      </c>
      <c r="AI28" s="1">
        <v>93028.932000000015</v>
      </c>
      <c r="AJ28" s="1">
        <v>64800</v>
      </c>
      <c r="AK28" s="1">
        <v>24527.299443436972</v>
      </c>
      <c r="AL28" s="1"/>
      <c r="AM28" s="1">
        <v>1568.16</v>
      </c>
      <c r="AN28" s="1">
        <v>418373.20800000004</v>
      </c>
      <c r="AO28" s="51"/>
      <c r="AP28" s="51"/>
      <c r="AQ28" s="51">
        <v>4690</v>
      </c>
      <c r="AR28" s="1">
        <v>26760.265200000005</v>
      </c>
      <c r="AS28" s="1">
        <v>169396.05653988774</v>
      </c>
      <c r="AT28" s="1"/>
      <c r="AU28" s="1">
        <v>1149889.3980651598</v>
      </c>
      <c r="AV28" s="53"/>
      <c r="AW28" s="9"/>
      <c r="AX28" s="9"/>
      <c r="AY28" s="9"/>
      <c r="AZ28" s="9"/>
      <c r="BA28" s="9"/>
    </row>
    <row r="29" spans="1:53">
      <c r="A29" s="50" t="s">
        <v>24</v>
      </c>
      <c r="B29" s="1">
        <v>8422.7000000000007</v>
      </c>
      <c r="C29" s="15">
        <v>186810.31766467684</v>
      </c>
      <c r="D29" s="1">
        <v>150936.69708469248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>
        <f>B29*P$67</f>
        <v>0</v>
      </c>
      <c r="Q29" s="1">
        <v>55467.702643437631</v>
      </c>
      <c r="R29" s="1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>
        <v>286381.28999999992</v>
      </c>
      <c r="AI29" s="1">
        <v>182941.04400000002</v>
      </c>
      <c r="AJ29" s="1"/>
      <c r="AK29" s="1">
        <v>48068.537513071511</v>
      </c>
      <c r="AL29" s="1"/>
      <c r="AM29" s="1">
        <v>3490.56</v>
      </c>
      <c r="AN29" s="1">
        <v>822729.33600000013</v>
      </c>
      <c r="AO29" s="51"/>
      <c r="AP29" s="51"/>
      <c r="AQ29" s="51">
        <v>19621.150000000001</v>
      </c>
      <c r="AR29" s="1">
        <v>50707.888800000001</v>
      </c>
      <c r="AS29" s="1">
        <v>333116.70645525726</v>
      </c>
      <c r="AT29" s="1"/>
      <c r="AU29" s="1">
        <v>2140271.230161136</v>
      </c>
      <c r="AV29" s="53"/>
      <c r="AW29" s="9"/>
      <c r="AX29" s="9"/>
      <c r="AY29" s="9"/>
      <c r="AZ29" s="9"/>
      <c r="BA29" s="9"/>
    </row>
    <row r="30" spans="1:53">
      <c r="A30" s="50" t="s">
        <v>25</v>
      </c>
      <c r="B30" s="1">
        <v>8336.5</v>
      </c>
      <c r="C30" s="15">
        <v>205472.40996492555</v>
      </c>
      <c r="D30" s="1">
        <v>149391.97350570941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>
        <f>B30*P$67</f>
        <v>0</v>
      </c>
      <c r="Q30" s="1">
        <v>141561.03242274065</v>
      </c>
      <c r="R30" s="15"/>
      <c r="S30" s="1"/>
      <c r="T30" s="1">
        <v>2</v>
      </c>
      <c r="U30" s="1">
        <v>83636</v>
      </c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>
        <v>283527.81000000006</v>
      </c>
      <c r="AI30" s="1">
        <v>181068.78</v>
      </c>
      <c r="AJ30" s="1">
        <v>151200</v>
      </c>
      <c r="AK30" s="1">
        <v>53214.33200490586</v>
      </c>
      <c r="AL30" s="1">
        <v>4612.99</v>
      </c>
      <c r="AM30" s="1">
        <v>3657.6000000000004</v>
      </c>
      <c r="AN30" s="1">
        <v>814309.32000000007</v>
      </c>
      <c r="AO30" s="51"/>
      <c r="AP30" s="51"/>
      <c r="AQ30" s="51">
        <v>4271.49</v>
      </c>
      <c r="AR30" s="1">
        <v>51575.19</v>
      </c>
      <c r="AS30" s="1">
        <v>329707.50749335153</v>
      </c>
      <c r="AT30" s="1"/>
      <c r="AU30" s="1">
        <v>2373570.4353916333</v>
      </c>
      <c r="AV30" s="53"/>
      <c r="AW30" s="9"/>
      <c r="AX30" s="9"/>
      <c r="AY30" s="9"/>
      <c r="AZ30" s="9"/>
      <c r="BA30" s="9"/>
    </row>
    <row r="31" spans="1:53">
      <c r="A31" s="50" t="s">
        <v>30</v>
      </c>
      <c r="B31" s="1">
        <v>12438.8</v>
      </c>
      <c r="C31" s="15">
        <v>277769.87581979437</v>
      </c>
      <c r="D31" s="1">
        <v>222906.12127905214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>
        <f>B31*P$67</f>
        <v>0</v>
      </c>
      <c r="Q31" s="1">
        <v>87600.734816768003</v>
      </c>
      <c r="R31" s="15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>
        <v>423048.79200000002</v>
      </c>
      <c r="AI31" s="1">
        <v>270170.73599999998</v>
      </c>
      <c r="AJ31" s="1">
        <v>194400</v>
      </c>
      <c r="AK31" s="1">
        <v>74946.450985740186</v>
      </c>
      <c r="AL31" s="1">
        <v>30690.35</v>
      </c>
      <c r="AM31" s="1">
        <v>4465.4400000000005</v>
      </c>
      <c r="AN31" s="1">
        <v>1215021.9839999999</v>
      </c>
      <c r="AO31" s="51"/>
      <c r="AP31" s="51"/>
      <c r="AQ31" s="51">
        <v>61510.83</v>
      </c>
      <c r="AR31" s="1">
        <v>76283.818799999994</v>
      </c>
      <c r="AS31" s="1">
        <v>491952.94718506577</v>
      </c>
      <c r="AT31" s="1"/>
      <c r="AU31" s="1">
        <v>3430768.0808864203</v>
      </c>
      <c r="AV31" s="53"/>
      <c r="AW31" s="9"/>
      <c r="AX31" s="9"/>
      <c r="AY31" s="9"/>
      <c r="AZ31" s="9"/>
      <c r="BA31" s="9"/>
    </row>
    <row r="32" spans="1:53">
      <c r="A32" s="50" t="s">
        <v>31</v>
      </c>
      <c r="B32" s="1">
        <v>4262</v>
      </c>
      <c r="C32" s="15">
        <v>120150.61503874679</v>
      </c>
      <c r="D32" s="1">
        <v>76376.008046702264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>
        <f>B32*P$67</f>
        <v>0</v>
      </c>
      <c r="Q32" s="1">
        <v>28067.406967638781</v>
      </c>
      <c r="R32" s="1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>
        <v>144952.39799999999</v>
      </c>
      <c r="AI32" s="1">
        <v>92570.64</v>
      </c>
      <c r="AJ32" s="1"/>
      <c r="AK32" s="1">
        <v>24859.307143874386</v>
      </c>
      <c r="AL32" s="1">
        <v>9110.01</v>
      </c>
      <c r="AM32" s="1">
        <v>1504.8000000000002</v>
      </c>
      <c r="AN32" s="1">
        <v>416312.16000000003</v>
      </c>
      <c r="AO32" s="51"/>
      <c r="AP32" s="51"/>
      <c r="AQ32" s="51">
        <v>10494.35</v>
      </c>
      <c r="AR32" s="1">
        <v>25410.553199999998</v>
      </c>
      <c r="AS32" s="1">
        <v>168561.55424178782</v>
      </c>
      <c r="AT32" s="1"/>
      <c r="AU32" s="1">
        <v>1118369.8026387503</v>
      </c>
      <c r="AV32" s="53"/>
      <c r="AW32" s="9"/>
      <c r="AX32" s="9"/>
      <c r="AY32" s="9"/>
      <c r="AZ32" s="9"/>
      <c r="BA32" s="9"/>
    </row>
    <row r="33" spans="1:53">
      <c r="A33" s="50" t="s">
        <v>32</v>
      </c>
      <c r="B33" s="1">
        <v>2313.5</v>
      </c>
      <c r="C33" s="15">
        <v>49488.172428939637</v>
      </c>
      <c r="D33" s="1">
        <v>41458.445475374399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>
        <f>B33*P$67</f>
        <v>0</v>
      </c>
      <c r="Q33" s="1">
        <v>15235.557489355308</v>
      </c>
      <c r="R33" s="1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>
        <v>79849.709999999992</v>
      </c>
      <c r="AI33" s="1">
        <v>50249.22</v>
      </c>
      <c r="AJ33" s="1">
        <v>66469.799999999988</v>
      </c>
      <c r="AK33" s="1">
        <v>14456.50166057095</v>
      </c>
      <c r="AL33" s="1"/>
      <c r="AM33" s="1">
        <v>1146.24</v>
      </c>
      <c r="AN33" s="1">
        <v>225982.68000000002</v>
      </c>
      <c r="AO33" s="51"/>
      <c r="AP33" s="51"/>
      <c r="AQ33" s="51">
        <v>29412.32</v>
      </c>
      <c r="AR33" s="1">
        <v>17047.282800000001</v>
      </c>
      <c r="AS33" s="1">
        <v>91498.628751378725</v>
      </c>
      <c r="AT33" s="1"/>
      <c r="AU33" s="1">
        <v>682294.55860561901</v>
      </c>
      <c r="AV33" s="53"/>
      <c r="AW33" s="9"/>
      <c r="AX33" s="9"/>
      <c r="AY33" s="9"/>
      <c r="AZ33" s="9"/>
      <c r="BA33" s="9"/>
    </row>
    <row r="34" spans="1:53">
      <c r="A34" s="50" t="s">
        <v>62</v>
      </c>
      <c r="B34" s="1">
        <v>3335.39</v>
      </c>
      <c r="C34" s="15">
        <v>99464.462908044501</v>
      </c>
      <c r="D34" s="1">
        <v>59770.946381719914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>
        <f>B34*P$67</f>
        <v>0</v>
      </c>
      <c r="Q34" s="1">
        <v>21965.215515202417</v>
      </c>
      <c r="R34" s="15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>
        <v>113438.34299999999</v>
      </c>
      <c r="AI34" s="1">
        <v>72444.670800000007</v>
      </c>
      <c r="AJ34" s="1">
        <v>43200</v>
      </c>
      <c r="AK34" s="1">
        <v>19137.825404647388</v>
      </c>
      <c r="AL34" s="1"/>
      <c r="AM34" s="1">
        <v>1517.76</v>
      </c>
      <c r="AN34" s="1">
        <v>325800.89520000003</v>
      </c>
      <c r="AO34" s="51"/>
      <c r="AP34" s="51"/>
      <c r="AQ34" s="51">
        <v>27892.25</v>
      </c>
      <c r="AR34" s="1">
        <v>20577.669600000001</v>
      </c>
      <c r="AS34" s="1">
        <v>131914.24739617942</v>
      </c>
      <c r="AT34" s="1"/>
      <c r="AU34" s="1">
        <v>937124.28620579361</v>
      </c>
      <c r="AV34" s="53"/>
      <c r="AW34" s="9"/>
      <c r="AX34" s="9"/>
      <c r="AY34" s="9"/>
      <c r="AZ34" s="9"/>
      <c r="BA34" s="9"/>
    </row>
    <row r="35" spans="1:53">
      <c r="A35" s="50" t="s">
        <v>33</v>
      </c>
      <c r="B35" s="1">
        <v>3324.1</v>
      </c>
      <c r="C35" s="15">
        <v>104413.9580596664</v>
      </c>
      <c r="D35" s="1">
        <v>59568.627017372834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>
        <f>B35*P$67</f>
        <v>0</v>
      </c>
      <c r="Q35" s="1">
        <v>21890.865204394198</v>
      </c>
      <c r="R35" s="15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>
        <v>113054.052</v>
      </c>
      <c r="AI35" s="1">
        <v>72199.452000000005</v>
      </c>
      <c r="AJ35" s="1">
        <v>43200</v>
      </c>
      <c r="AK35" s="1">
        <v>19349.220994123141</v>
      </c>
      <c r="AL35" s="1"/>
      <c r="AM35" s="1">
        <v>1494.72</v>
      </c>
      <c r="AN35" s="1">
        <v>324698.08799999999</v>
      </c>
      <c r="AO35" s="51"/>
      <c r="AP35" s="51"/>
      <c r="AQ35" s="51">
        <v>13004.68</v>
      </c>
      <c r="AR35" s="1">
        <v>20284.7376</v>
      </c>
      <c r="AS35" s="1">
        <v>131467.72934188804</v>
      </c>
      <c r="AT35" s="1"/>
      <c r="AU35" s="1">
        <v>924626.1302174445</v>
      </c>
      <c r="AV35" s="53"/>
      <c r="AW35" s="9"/>
      <c r="AX35" s="9"/>
      <c r="AY35" s="9"/>
      <c r="AZ35" s="9"/>
      <c r="BA35" s="9"/>
    </row>
    <row r="36" spans="1:53">
      <c r="A36" s="50" t="s">
        <v>34</v>
      </c>
      <c r="B36" s="1">
        <v>13448.1</v>
      </c>
      <c r="C36" s="15">
        <v>287668.85309774068</v>
      </c>
      <c r="D36" s="1">
        <v>240993.00652577588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>
        <f>B36*P$67</f>
        <v>0</v>
      </c>
      <c r="Q36" s="1">
        <v>88562.481379986653</v>
      </c>
      <c r="R36" s="15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>
        <v>457375.56299999997</v>
      </c>
      <c r="AI36" s="1">
        <v>292092.73200000002</v>
      </c>
      <c r="AJ36" s="1">
        <v>226800</v>
      </c>
      <c r="AK36" s="1">
        <v>81571.377428798005</v>
      </c>
      <c r="AL36" s="1"/>
      <c r="AM36" s="1">
        <v>6039.36</v>
      </c>
      <c r="AN36" s="1">
        <v>1313610.4080000003</v>
      </c>
      <c r="AO36" s="51"/>
      <c r="AP36" s="51"/>
      <c r="AQ36" s="51">
        <v>35540.18</v>
      </c>
      <c r="AR36" s="1">
        <v>82723.2552</v>
      </c>
      <c r="AS36" s="1">
        <v>531870.6329420429</v>
      </c>
      <c r="AT36" s="1"/>
      <c r="AU36" s="1">
        <v>3644847.8495743447</v>
      </c>
      <c r="AV36" s="53"/>
      <c r="AW36" s="9"/>
      <c r="AX36" s="9"/>
      <c r="AY36" s="9"/>
      <c r="AZ36" s="9"/>
      <c r="BA36" s="9"/>
    </row>
    <row r="37" spans="1:53">
      <c r="A37" s="50" t="s">
        <v>35</v>
      </c>
      <c r="B37" s="1">
        <v>5598.4</v>
      </c>
      <c r="C37" s="15">
        <v>181943.6016970718</v>
      </c>
      <c r="D37" s="1">
        <v>100324.59958907976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>
        <f>B37*P$67</f>
        <v>0</v>
      </c>
      <c r="Q37" s="1">
        <v>36868.271038861785</v>
      </c>
      <c r="R37" s="15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>
        <v>190404</v>
      </c>
      <c r="AI37" s="1">
        <v>121597.24799999999</v>
      </c>
      <c r="AJ37" s="1">
        <v>86400</v>
      </c>
      <c r="AK37" s="1">
        <v>33034.198572094399</v>
      </c>
      <c r="AL37" s="1"/>
      <c r="AM37" s="1">
        <v>2033.28</v>
      </c>
      <c r="AN37" s="1">
        <v>546851.71200000006</v>
      </c>
      <c r="AO37" s="51"/>
      <c r="AP37" s="51"/>
      <c r="AQ37" s="51">
        <v>39540.18</v>
      </c>
      <c r="AR37" s="1">
        <v>34299.741600000001</v>
      </c>
      <c r="AS37" s="1">
        <v>221416.00311291058</v>
      </c>
      <c r="AT37" s="1"/>
      <c r="AU37" s="1">
        <v>1594712.8356100183</v>
      </c>
      <c r="AV37" s="53"/>
      <c r="AW37" s="9"/>
      <c r="AX37" s="9"/>
      <c r="AY37" s="9"/>
      <c r="AZ37" s="9"/>
      <c r="BA37" s="9"/>
    </row>
    <row r="38" spans="1:53">
      <c r="A38" s="50" t="s">
        <v>36</v>
      </c>
      <c r="B38" s="1">
        <v>4141.8</v>
      </c>
      <c r="C38" s="15"/>
      <c r="D38" s="1">
        <v>74221.996745150507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>
        <f>B38*P$67</f>
        <v>0</v>
      </c>
      <c r="Q38" s="1">
        <v>27275.829699335125</v>
      </c>
      <c r="R38" s="15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>
        <v>140830.33199999999</v>
      </c>
      <c r="AI38" s="1">
        <v>89959.896000000008</v>
      </c>
      <c r="AJ38" s="1">
        <v>64800</v>
      </c>
      <c r="AK38" s="1">
        <v>26959.749115086561</v>
      </c>
      <c r="AL38" s="1"/>
      <c r="AM38" s="1">
        <v>1527.84</v>
      </c>
      <c r="AN38" s="1">
        <v>404571.02400000003</v>
      </c>
      <c r="AO38" s="51"/>
      <c r="AP38" s="51"/>
      <c r="AQ38" s="51">
        <v>4086.11</v>
      </c>
      <c r="AR38" s="1">
        <v>25770.229200000002</v>
      </c>
      <c r="AS38" s="1">
        <v>163807.65963365481</v>
      </c>
      <c r="AT38" s="1"/>
      <c r="AU38" s="1">
        <v>1179298.0783518103</v>
      </c>
      <c r="AV38" s="53"/>
      <c r="AW38" s="9"/>
      <c r="AX38" s="9"/>
      <c r="AY38" s="9"/>
      <c r="AZ38" s="9"/>
      <c r="BA38" s="9"/>
    </row>
    <row r="39" spans="1:53">
      <c r="A39" s="50" t="s">
        <v>37</v>
      </c>
      <c r="B39" s="1">
        <v>7096.1</v>
      </c>
      <c r="C39" s="15">
        <v>370687.96320423542</v>
      </c>
      <c r="D39" s="1">
        <v>127163.72376823182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>
        <f>B39*P$67</f>
        <v>0</v>
      </c>
      <c r="Q39" s="1">
        <v>49606.376485936547</v>
      </c>
      <c r="R39" s="15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>
        <v>241334.49</v>
      </c>
      <c r="AI39" s="1">
        <v>154127.29200000002</v>
      </c>
      <c r="AJ39" s="1">
        <v>108000</v>
      </c>
      <c r="AK39" s="1">
        <v>41824.377105501408</v>
      </c>
      <c r="AL39" s="1"/>
      <c r="AM39" s="1">
        <v>3352.32</v>
      </c>
      <c r="AN39" s="1">
        <v>693147.04800000007</v>
      </c>
      <c r="AO39" s="51"/>
      <c r="AP39" s="51"/>
      <c r="AQ39" s="51">
        <v>66757.78</v>
      </c>
      <c r="AR39" s="1">
        <v>43935.226800000004</v>
      </c>
      <c r="AS39" s="1">
        <v>280649.84632922354</v>
      </c>
      <c r="AT39" s="1"/>
      <c r="AU39" s="1">
        <v>2180586.4436931289</v>
      </c>
      <c r="AV39" s="53"/>
      <c r="AW39" s="9"/>
      <c r="AX39" s="9"/>
      <c r="AY39" s="9"/>
      <c r="AZ39" s="9"/>
      <c r="BA39" s="9"/>
    </row>
    <row r="40" spans="1:53">
      <c r="A40" s="50" t="s">
        <v>38</v>
      </c>
      <c r="B40" s="1">
        <v>13960.9</v>
      </c>
      <c r="C40" s="15">
        <v>335673.17871760676</v>
      </c>
      <c r="D40" s="1">
        <v>250182.4990002829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>
        <f>B40*P$67</f>
        <v>0</v>
      </c>
      <c r="Q40" s="1">
        <v>418414.52649800759</v>
      </c>
      <c r="R40" s="15"/>
      <c r="S40" s="1"/>
      <c r="T40" s="1">
        <v>3</v>
      </c>
      <c r="U40" s="1">
        <v>326475</v>
      </c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>
        <v>474816.10499999998</v>
      </c>
      <c r="AI40" s="1">
        <v>303230.74800000002</v>
      </c>
      <c r="AJ40" s="1">
        <v>448621.80000000005</v>
      </c>
      <c r="AK40" s="1">
        <v>80580.388386887818</v>
      </c>
      <c r="AL40" s="1"/>
      <c r="AM40" s="1">
        <v>2862.7200000000003</v>
      </c>
      <c r="AN40" s="1">
        <v>1363700.7120000001</v>
      </c>
      <c r="AO40" s="51"/>
      <c r="AP40" s="51"/>
      <c r="AQ40" s="51">
        <v>506.55</v>
      </c>
      <c r="AR40" s="1">
        <v>103569.8784</v>
      </c>
      <c r="AS40" s="1">
        <v>552151.80727690656</v>
      </c>
      <c r="AT40" s="1"/>
      <c r="AU40" s="1">
        <v>4334310.9132796908</v>
      </c>
      <c r="AV40" s="53"/>
      <c r="AW40" s="9"/>
      <c r="AX40" s="9"/>
      <c r="AY40" s="9"/>
      <c r="AZ40" s="9"/>
      <c r="BA40" s="9"/>
    </row>
    <row r="41" spans="1:53">
      <c r="A41" s="50" t="s">
        <v>39</v>
      </c>
      <c r="B41" s="1">
        <v>15869.5</v>
      </c>
      <c r="C41" s="15">
        <v>355623.11880745942</v>
      </c>
      <c r="D41" s="1">
        <v>284385.04450894927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>
        <f>B41*P$67</f>
        <v>0</v>
      </c>
      <c r="Q41" s="1">
        <v>212508.6144704232</v>
      </c>
      <c r="R41" s="15"/>
      <c r="S41" s="1"/>
      <c r="T41" s="1"/>
      <c r="U41" s="1"/>
      <c r="V41" s="1"/>
      <c r="W41" s="1"/>
      <c r="X41" s="1">
        <v>600</v>
      </c>
      <c r="Y41" s="1">
        <v>108000</v>
      </c>
      <c r="Z41" s="1"/>
      <c r="AA41" s="1"/>
      <c r="AB41" s="1"/>
      <c r="AC41" s="1"/>
      <c r="AD41" s="1"/>
      <c r="AE41" s="1"/>
      <c r="AF41" s="1"/>
      <c r="AG41" s="1"/>
      <c r="AH41" s="1">
        <v>539728.38899999997</v>
      </c>
      <c r="AI41" s="1">
        <v>344685.54000000004</v>
      </c>
      <c r="AJ41" s="1">
        <v>495039</v>
      </c>
      <c r="AK41" s="1">
        <v>96934.289000402292</v>
      </c>
      <c r="AL41" s="1"/>
      <c r="AM41" s="1">
        <v>3998.88</v>
      </c>
      <c r="AN41" s="1">
        <v>1550132.7600000002</v>
      </c>
      <c r="AO41" s="51"/>
      <c r="AP41" s="51"/>
      <c r="AQ41" s="51">
        <v>89.36</v>
      </c>
      <c r="AR41" s="1">
        <v>118082.9904</v>
      </c>
      <c r="AS41" s="1">
        <v>627636.69287659589</v>
      </c>
      <c r="AT41" s="1"/>
      <c r="AU41" s="1">
        <v>4628844.6790638305</v>
      </c>
      <c r="AV41" s="53"/>
      <c r="AW41" s="9"/>
      <c r="AX41" s="9"/>
      <c r="AY41" s="9"/>
      <c r="AZ41" s="9"/>
      <c r="BA41" s="9"/>
    </row>
    <row r="42" spans="1:53">
      <c r="A42" s="50" t="s">
        <v>40</v>
      </c>
      <c r="B42" s="1">
        <v>5646.5</v>
      </c>
      <c r="C42" s="15">
        <v>174773.51074994926</v>
      </c>
      <c r="D42" s="1">
        <v>101186.56251424315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>
        <f>B42*P$67</f>
        <v>0</v>
      </c>
      <c r="Q42" s="1">
        <v>37185.033656211257</v>
      </c>
      <c r="R42" s="15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>
        <v>192111.315</v>
      </c>
      <c r="AI42" s="1">
        <v>122641.98000000001</v>
      </c>
      <c r="AJ42" s="1">
        <v>183244.2</v>
      </c>
      <c r="AK42" s="1">
        <v>32280.73552038637</v>
      </c>
      <c r="AL42" s="1"/>
      <c r="AM42" s="1">
        <v>1252.8000000000002</v>
      </c>
      <c r="AN42" s="1">
        <v>551550.12</v>
      </c>
      <c r="AO42" s="51"/>
      <c r="AP42" s="51"/>
      <c r="AQ42" s="51"/>
      <c r="AR42" s="1">
        <v>41315.895600000003</v>
      </c>
      <c r="AS42" s="1">
        <v>223318.35195360275</v>
      </c>
      <c r="AT42" s="1"/>
      <c r="AU42" s="1">
        <v>1660860.5049943931</v>
      </c>
      <c r="AV42" s="53"/>
      <c r="AW42" s="9"/>
      <c r="AX42" s="9"/>
      <c r="AY42" s="9"/>
      <c r="AZ42" s="9"/>
      <c r="BA42" s="9"/>
    </row>
    <row r="43" spans="1:53">
      <c r="A43" s="50" t="s">
        <v>41</v>
      </c>
      <c r="B43" s="1">
        <v>5615.2</v>
      </c>
      <c r="C43" s="15">
        <v>120114.9711791579</v>
      </c>
      <c r="D43" s="1">
        <v>100625.65940493725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>
        <f>B43*P$67</f>
        <v>0</v>
      </c>
      <c r="Q43" s="1">
        <v>36978.907462385097</v>
      </c>
      <c r="R43" s="15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>
        <v>190975.34100000001</v>
      </c>
      <c r="AI43" s="1">
        <v>121962.144</v>
      </c>
      <c r="AJ43" s="1">
        <v>98165.4</v>
      </c>
      <c r="AK43" s="1">
        <v>32102.737464637125</v>
      </c>
      <c r="AL43" s="1"/>
      <c r="AM43" s="1">
        <v>1330.56</v>
      </c>
      <c r="AN43" s="1">
        <v>548492.73600000003</v>
      </c>
      <c r="AO43" s="51"/>
      <c r="AP43" s="51"/>
      <c r="AQ43" s="51">
        <v>8363.94</v>
      </c>
      <c r="AR43" s="1">
        <v>41343.458400000003</v>
      </c>
      <c r="AS43" s="1">
        <v>222080.44096163465</v>
      </c>
      <c r="AT43" s="1"/>
      <c r="AU43" s="1">
        <v>1522536.2958727523</v>
      </c>
      <c r="AV43" s="53"/>
      <c r="AW43" s="9"/>
      <c r="AX43" s="9"/>
      <c r="AY43" s="9"/>
      <c r="AZ43" s="9"/>
      <c r="BA43" s="9"/>
    </row>
    <row r="44" spans="1:53">
      <c r="A44" s="50" t="s">
        <v>42</v>
      </c>
      <c r="B44" s="1">
        <v>11898.5</v>
      </c>
      <c r="C44" s="15">
        <v>265071.29658341827</v>
      </c>
      <c r="D44" s="1">
        <v>213223.82255834981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>
        <f>B44*P$67</f>
        <v>0</v>
      </c>
      <c r="Q44" s="1">
        <v>78357.588410241675</v>
      </c>
      <c r="R44" s="15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>
        <v>404673</v>
      </c>
      <c r="AI44" s="1">
        <v>258435.41999999998</v>
      </c>
      <c r="AJ44" s="1">
        <v>393750</v>
      </c>
      <c r="AK44" s="1">
        <v>102182.85195950008</v>
      </c>
      <c r="AL44" s="1"/>
      <c r="AM44" s="1">
        <v>2764.8</v>
      </c>
      <c r="AN44" s="1">
        <v>1162245.48</v>
      </c>
      <c r="AO44" s="51"/>
      <c r="AP44" s="51"/>
      <c r="AQ44" s="51">
        <v>8290.86</v>
      </c>
      <c r="AR44" s="1">
        <v>87679.862400000013</v>
      </c>
      <c r="AS44" s="1">
        <v>470584.15137163596</v>
      </c>
      <c r="AT44" s="1"/>
      <c r="AU44" s="1">
        <v>3447259.1332831453</v>
      </c>
      <c r="AV44" s="53"/>
      <c r="AW44" s="9"/>
      <c r="AX44" s="9"/>
      <c r="AY44" s="9"/>
      <c r="AZ44" s="9"/>
      <c r="BA44" s="9"/>
    </row>
    <row r="45" spans="1:53">
      <c r="A45" s="50" t="s">
        <v>43</v>
      </c>
      <c r="B45" s="1">
        <v>5657.2</v>
      </c>
      <c r="C45" s="15">
        <v>151966.39488437315</v>
      </c>
      <c r="D45" s="1">
        <v>101378.30894458096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>
        <f>B45*P$67</f>
        <v>0</v>
      </c>
      <c r="Q45" s="1">
        <v>37255.49852119336</v>
      </c>
      <c r="R45" s="15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>
        <v>192403.75799999997</v>
      </c>
      <c r="AI45" s="1">
        <v>122874.38399999999</v>
      </c>
      <c r="AJ45" s="1">
        <v>194963.40000000002</v>
      </c>
      <c r="AK45" s="1">
        <v>34541.584695993937</v>
      </c>
      <c r="AL45" s="1"/>
      <c r="AM45" s="1">
        <v>1226.8799999999999</v>
      </c>
      <c r="AN45" s="1">
        <v>552595.29599999997</v>
      </c>
      <c r="AO45" s="51"/>
      <c r="AP45" s="51"/>
      <c r="AQ45" s="51">
        <v>4269.1899999999996</v>
      </c>
      <c r="AR45" s="1">
        <v>41237.162400000001</v>
      </c>
      <c r="AS45" s="1">
        <v>223741.53558344487</v>
      </c>
      <c r="AT45" s="1"/>
      <c r="AU45" s="1">
        <v>1658453.3930295862</v>
      </c>
      <c r="AV45" s="53"/>
      <c r="AW45" s="9"/>
      <c r="AX45" s="9"/>
      <c r="AY45" s="9"/>
      <c r="AZ45" s="9"/>
      <c r="BA45" s="9"/>
    </row>
    <row r="46" spans="1:53">
      <c r="A46" s="50" t="s">
        <v>44</v>
      </c>
      <c r="B46" s="1">
        <v>2862.9</v>
      </c>
      <c r="C46" s="15">
        <v>77440.410134779027</v>
      </c>
      <c r="D46" s="1">
        <v>51303.818262999514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>
        <f>B46*P$67</f>
        <v>0</v>
      </c>
      <c r="Q46" s="1">
        <v>71531.631958623431</v>
      </c>
      <c r="R46" s="15"/>
      <c r="S46" s="1"/>
      <c r="T46" s="1"/>
      <c r="U46" s="1"/>
      <c r="V46" s="1">
        <v>144</v>
      </c>
      <c r="W46" s="1">
        <v>50928</v>
      </c>
      <c r="X46" s="1"/>
      <c r="Y46" s="1"/>
      <c r="Z46" s="1"/>
      <c r="AA46" s="1"/>
      <c r="AB46" s="1"/>
      <c r="AC46" s="1"/>
      <c r="AD46" s="1"/>
      <c r="AE46" s="1">
        <v>4</v>
      </c>
      <c r="AF46" s="1"/>
      <c r="AG46" s="1"/>
      <c r="AH46" s="1">
        <v>97368.425999999992</v>
      </c>
      <c r="AI46" s="1">
        <v>62182.188000000002</v>
      </c>
      <c r="AJ46" s="1"/>
      <c r="AK46" s="1">
        <v>16580.850920271696</v>
      </c>
      <c r="AL46" s="1">
        <v>6788.15</v>
      </c>
      <c r="AM46" s="1">
        <v>1108.8000000000002</v>
      </c>
      <c r="AN46" s="1">
        <v>279648.07200000004</v>
      </c>
      <c r="AO46" s="51"/>
      <c r="AP46" s="51"/>
      <c r="AQ46" s="51">
        <v>1481.96</v>
      </c>
      <c r="AR46" s="1">
        <v>17160.1296</v>
      </c>
      <c r="AS46" s="1">
        <v>113227.3283995341</v>
      </c>
      <c r="AT46" s="1"/>
      <c r="AU46" s="1">
        <v>744893.76527620782</v>
      </c>
      <c r="AV46" s="53"/>
      <c r="AW46" s="9"/>
      <c r="AX46" s="9"/>
      <c r="AY46" s="9"/>
      <c r="AZ46" s="9"/>
      <c r="BA46" s="9"/>
    </row>
    <row r="47" spans="1:53">
      <c r="A47" s="50" t="s">
        <v>45</v>
      </c>
      <c r="B47" s="1">
        <v>6192.5</v>
      </c>
      <c r="C47" s="15">
        <v>145284.01891774742</v>
      </c>
      <c r="D47" s="1">
        <v>110971.0065296114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>
        <f>B47*P$67</f>
        <v>0</v>
      </c>
      <c r="Q47" s="1">
        <v>47245.717420718713</v>
      </c>
      <c r="R47" s="15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>
        <v>2</v>
      </c>
      <c r="AF47" s="1"/>
      <c r="AG47" s="1"/>
      <c r="AH47" s="1">
        <v>124093.872</v>
      </c>
      <c r="AI47" s="1">
        <v>134501.1</v>
      </c>
      <c r="AJ47" s="1">
        <v>207153.59999999998</v>
      </c>
      <c r="AK47" s="1">
        <v>35385.749528024899</v>
      </c>
      <c r="AL47" s="1"/>
      <c r="AM47" s="1">
        <v>1136.1600000000001</v>
      </c>
      <c r="AN47" s="1">
        <v>604883.40000000014</v>
      </c>
      <c r="AO47" s="51">
        <v>1055654.73</v>
      </c>
      <c r="AP47" s="51"/>
      <c r="AQ47" s="51"/>
      <c r="AR47" s="1">
        <v>38702.620800000004</v>
      </c>
      <c r="AS47" s="1">
        <v>244912.58203713541</v>
      </c>
      <c r="AT47" s="1"/>
      <c r="AU47" s="1">
        <v>2749924.5572332386</v>
      </c>
      <c r="AV47" s="53"/>
      <c r="AW47" s="9"/>
      <c r="AX47" s="9"/>
      <c r="AY47" s="9"/>
      <c r="AZ47" s="9"/>
      <c r="BA47" s="9"/>
    </row>
    <row r="48" spans="1:53">
      <c r="A48" s="50" t="s">
        <v>46</v>
      </c>
      <c r="B48" s="1">
        <v>13791.9</v>
      </c>
      <c r="C48" s="15">
        <v>370985.09285614546</v>
      </c>
      <c r="D48" s="1">
        <v>247153.98061457367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>
        <f>B48*P$67</f>
        <v>0</v>
      </c>
      <c r="Q48" s="1">
        <v>174701.57676137431</v>
      </c>
      <c r="R48" s="15"/>
      <c r="S48" s="1"/>
      <c r="T48" s="1"/>
      <c r="U48" s="1"/>
      <c r="V48" s="1">
        <v>235</v>
      </c>
      <c r="W48" s="1">
        <v>82515</v>
      </c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>
        <v>469068.38099999994</v>
      </c>
      <c r="AI48" s="1">
        <v>299560.06799999997</v>
      </c>
      <c r="AJ48" s="1">
        <v>194400</v>
      </c>
      <c r="AK48" s="1">
        <v>79391.312622618745</v>
      </c>
      <c r="AL48" s="1">
        <v>73001.02</v>
      </c>
      <c r="AM48" s="1">
        <v>5171.04</v>
      </c>
      <c r="AN48" s="1">
        <v>1347192.7919999999</v>
      </c>
      <c r="AO48" s="51"/>
      <c r="AP48" s="51"/>
      <c r="AQ48" s="51">
        <v>78850.320000000007</v>
      </c>
      <c r="AR48" s="1">
        <v>110035.88879999999</v>
      </c>
      <c r="AS48" s="1">
        <v>545467.87891771784</v>
      </c>
      <c r="AT48" s="1"/>
      <c r="AU48" s="1">
        <v>3912464.3515724298</v>
      </c>
      <c r="AV48" s="53"/>
      <c r="AW48" s="9"/>
      <c r="AX48" s="9"/>
      <c r="AY48" s="9"/>
      <c r="AZ48" s="9"/>
      <c r="BA48" s="9"/>
    </row>
    <row r="49" spans="1:53">
      <c r="A49" s="50" t="s">
        <v>48</v>
      </c>
      <c r="B49" s="1">
        <v>4281.5</v>
      </c>
      <c r="C49" s="15">
        <v>91585.74033045386</v>
      </c>
      <c r="D49" s="1">
        <v>76725.45247582256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>
        <f>B49*P$67</f>
        <v>0</v>
      </c>
      <c r="Q49" s="1">
        <v>28470.824244942618</v>
      </c>
      <c r="R49" s="15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>
        <v>145615.587</v>
      </c>
      <c r="AI49" s="1">
        <v>92994.180000000008</v>
      </c>
      <c r="AJ49" s="1">
        <v>54000</v>
      </c>
      <c r="AK49" s="1">
        <v>24518.200501290044</v>
      </c>
      <c r="AL49" s="1">
        <v>87321.97</v>
      </c>
      <c r="AM49" s="1">
        <v>1519.1999999999998</v>
      </c>
      <c r="AN49" s="1">
        <v>418216.92000000004</v>
      </c>
      <c r="AO49" s="51"/>
      <c r="AP49" s="51"/>
      <c r="AQ49" s="51">
        <v>39308.6</v>
      </c>
      <c r="AR49" s="1">
        <v>26432.601600000002</v>
      </c>
      <c r="AS49" s="1">
        <v>169332.77674477114</v>
      </c>
      <c r="AT49" s="1"/>
      <c r="AU49" s="1">
        <v>1256042.0528972805</v>
      </c>
      <c r="AV49" s="53"/>
      <c r="AW49" s="9"/>
      <c r="AX49" s="9"/>
      <c r="AY49" s="9"/>
      <c r="AZ49" s="9"/>
      <c r="BA49" s="9"/>
    </row>
    <row r="50" spans="1:53">
      <c r="A50" s="50" t="s">
        <v>47</v>
      </c>
      <c r="B50" s="1">
        <v>1859.6</v>
      </c>
      <c r="C50" s="15">
        <v>44468.779100434898</v>
      </c>
      <c r="D50" s="1">
        <v>33324.454379082017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>
        <f>B50*P$67</f>
        <v>0</v>
      </c>
      <c r="Q50" s="1">
        <v>12246.398403805977</v>
      </c>
      <c r="R50" s="15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>
        <v>63245.733</v>
      </c>
      <c r="AI50" s="1">
        <v>40390.511999999995</v>
      </c>
      <c r="AJ50" s="1">
        <v>34302.600000000006</v>
      </c>
      <c r="AK50" s="1">
        <v>10745.245510264853</v>
      </c>
      <c r="AL50" s="1"/>
      <c r="AM50" s="1">
        <v>1146.24</v>
      </c>
      <c r="AN50" s="1">
        <v>181645.728</v>
      </c>
      <c r="AO50" s="51"/>
      <c r="AP50" s="51"/>
      <c r="AQ50" s="51">
        <v>282.02999999999997</v>
      </c>
      <c r="AR50" s="1">
        <v>13166.860800000002</v>
      </c>
      <c r="AS50" s="1">
        <v>73546.941874244163</v>
      </c>
      <c r="AT50" s="1"/>
      <c r="AU50" s="1">
        <v>508511.52306783199</v>
      </c>
      <c r="AV50" s="53"/>
      <c r="AW50" s="9"/>
      <c r="AX50" s="9"/>
      <c r="AY50" s="9"/>
      <c r="AZ50" s="9"/>
      <c r="BA50" s="9"/>
    </row>
    <row r="51" spans="1:53">
      <c r="A51" s="50" t="s">
        <v>49</v>
      </c>
      <c r="B51" s="1">
        <v>4201</v>
      </c>
      <c r="C51" s="15">
        <v>136016.76156212468</v>
      </c>
      <c r="D51" s="1">
        <v>75282.874191505456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>
        <f>B51*P$67</f>
        <v>0</v>
      </c>
      <c r="Q51" s="1">
        <v>27665.691382226774</v>
      </c>
      <c r="R51" s="15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>
        <v>142990.04999999999</v>
      </c>
      <c r="AI51" s="1">
        <v>91245.72</v>
      </c>
      <c r="AJ51" s="1">
        <v>36657</v>
      </c>
      <c r="AK51" s="1">
        <v>24450.409974522823</v>
      </c>
      <c r="AL51" s="1">
        <v>88265.46</v>
      </c>
      <c r="AM51" s="1">
        <v>167.64</v>
      </c>
      <c r="AN51" s="1">
        <v>410353.68000000005</v>
      </c>
      <c r="AO51" s="51"/>
      <c r="AP51" s="51"/>
      <c r="AQ51" s="51">
        <v>7712.55</v>
      </c>
      <c r="AR51" s="1">
        <v>25350.607199999999</v>
      </c>
      <c r="AS51" s="1">
        <v>166149.01205296823</v>
      </c>
      <c r="AT51" s="1"/>
      <c r="AU51" s="1">
        <v>1232307.4563633478</v>
      </c>
      <c r="AV51" s="53"/>
      <c r="AW51" s="9"/>
      <c r="AX51" s="9"/>
      <c r="AY51" s="9"/>
      <c r="AZ51" s="9"/>
      <c r="BA51" s="9"/>
    </row>
    <row r="52" spans="1:53">
      <c r="A52" s="50" t="s">
        <v>50</v>
      </c>
      <c r="B52" s="1">
        <v>1391.2</v>
      </c>
      <c r="C52" s="15">
        <v>49184.215683224902</v>
      </c>
      <c r="D52" s="1">
        <v>24930.619989341201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>
        <f>B52*P$67</f>
        <v>0</v>
      </c>
      <c r="Q52" s="1">
        <v>9161.7495479537938</v>
      </c>
      <c r="R52" s="15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>
        <v>47315.264999999999</v>
      </c>
      <c r="AI52" s="1">
        <v>30216.864000000001</v>
      </c>
      <c r="AJ52" s="1">
        <v>21600</v>
      </c>
      <c r="AK52" s="1">
        <v>8081.5301967522391</v>
      </c>
      <c r="AL52" s="1"/>
      <c r="AM52" s="1">
        <v>1013.76</v>
      </c>
      <c r="AN52" s="1">
        <v>135892.41600000003</v>
      </c>
      <c r="AO52" s="51"/>
      <c r="AP52" s="51"/>
      <c r="AQ52" s="51">
        <v>21608.66</v>
      </c>
      <c r="AR52" s="1">
        <v>8555.9628000000012</v>
      </c>
      <c r="AS52" s="1">
        <v>55021.781853865607</v>
      </c>
      <c r="AT52" s="1"/>
      <c r="AU52" s="1">
        <v>412582.82507113775</v>
      </c>
      <c r="AV52" s="53"/>
      <c r="AW52" s="9"/>
      <c r="AX52" s="9"/>
      <c r="AY52" s="9"/>
      <c r="AZ52" s="9"/>
      <c r="BA52" s="9"/>
    </row>
    <row r="53" spans="1:53">
      <c r="A53" s="50" t="s">
        <v>97</v>
      </c>
      <c r="B53" s="1">
        <v>3432.1</v>
      </c>
      <c r="C53" s="15">
        <v>73416.190444505599</v>
      </c>
      <c r="D53" s="1">
        <v>61504.011547885239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>
        <f>B53*P$67</f>
        <v>0</v>
      </c>
      <c r="Q53" s="1">
        <v>22602.099355615454</v>
      </c>
      <c r="R53" s="15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>
        <v>116727.198</v>
      </c>
      <c r="AI53" s="1">
        <v>74545.212</v>
      </c>
      <c r="AJ53" s="1"/>
      <c r="AK53" s="1">
        <v>19687.799589040653</v>
      </c>
      <c r="AL53" s="1"/>
      <c r="AM53" s="1">
        <v>1116.8399999999999</v>
      </c>
      <c r="AN53" s="1">
        <v>335247.52800000005</v>
      </c>
      <c r="AO53" s="6">
        <v>250277.14</v>
      </c>
      <c r="AP53" s="51"/>
      <c r="AQ53" s="51">
        <v>52736.68</v>
      </c>
      <c r="AR53" s="1">
        <v>23440.245600000002</v>
      </c>
      <c r="AS53" s="1">
        <v>135739.11551225715</v>
      </c>
      <c r="AT53" s="1"/>
      <c r="AU53" s="1">
        <v>1167040.0600493043</v>
      </c>
      <c r="AV53" s="53"/>
      <c r="AW53" s="9"/>
      <c r="AX53" s="9"/>
      <c r="AY53" s="9"/>
      <c r="AZ53" s="9"/>
      <c r="BA53" s="9"/>
    </row>
    <row r="54" spans="1:53">
      <c r="A54" s="50" t="s">
        <v>51</v>
      </c>
      <c r="B54" s="1">
        <v>3672.8</v>
      </c>
      <c r="C54" s="15">
        <v>86440.01391701297</v>
      </c>
      <c r="D54" s="1">
        <v>65817.410219129073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>
        <f>B54*P$67</f>
        <v>0</v>
      </c>
      <c r="Q54" s="1">
        <v>24187.229542642825</v>
      </c>
      <c r="R54" s="15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>
        <v>124913.40899999999</v>
      </c>
      <c r="AI54" s="1">
        <v>79773.216000000015</v>
      </c>
      <c r="AJ54" s="1">
        <v>119122.79999999999</v>
      </c>
      <c r="AK54" s="1">
        <v>21056.621698268849</v>
      </c>
      <c r="AL54" s="1"/>
      <c r="AM54" s="1">
        <v>2177.2799999999997</v>
      </c>
      <c r="AN54" s="1">
        <v>358759.10400000005</v>
      </c>
      <c r="AO54" s="51"/>
      <c r="AP54" s="51"/>
      <c r="AQ54" s="51">
        <v>7688.96</v>
      </c>
      <c r="AR54" s="1">
        <v>26735.421600000001</v>
      </c>
      <c r="AS54" s="1">
        <v>145258.76969010755</v>
      </c>
      <c r="AT54" s="1"/>
      <c r="AU54" s="1">
        <v>1061930.2356671614</v>
      </c>
      <c r="AV54" s="53"/>
      <c r="AW54" s="9"/>
      <c r="AX54" s="9"/>
      <c r="AY54" s="9"/>
      <c r="AZ54" s="9"/>
      <c r="BA54" s="9"/>
    </row>
    <row r="55" spans="1:53">
      <c r="A55" s="50" t="s">
        <v>52</v>
      </c>
      <c r="B55" s="1">
        <v>6934.5</v>
      </c>
      <c r="C55" s="15">
        <v>194986.17104321672</v>
      </c>
      <c r="D55" s="1">
        <v>124267.81506331697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>
        <f>B55*P$67</f>
        <v>0</v>
      </c>
      <c r="Q55" s="1">
        <v>45942.159459664741</v>
      </c>
      <c r="R55" s="15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>
        <v>235845.28200000001</v>
      </c>
      <c r="AI55" s="1">
        <v>150617.34</v>
      </c>
      <c r="AJ55" s="1">
        <v>108000</v>
      </c>
      <c r="AK55" s="1">
        <v>41655.383948661874</v>
      </c>
      <c r="AL55" s="1">
        <v>8081.19</v>
      </c>
      <c r="AM55" s="1">
        <v>2999.52</v>
      </c>
      <c r="AN55" s="1">
        <v>677361.96000000008</v>
      </c>
      <c r="AO55" s="51"/>
      <c r="AP55" s="51"/>
      <c r="AQ55" s="51">
        <v>26152.59</v>
      </c>
      <c r="AR55" s="1">
        <v>42574.885199999997</v>
      </c>
      <c r="AS55" s="1">
        <v>274258.58702244901</v>
      </c>
      <c r="AT55" s="1"/>
      <c r="AU55" s="1">
        <v>1932742.8837373091</v>
      </c>
      <c r="AV55" s="53"/>
      <c r="AW55" s="9"/>
      <c r="AX55" s="9"/>
      <c r="AY55" s="9"/>
      <c r="AZ55" s="9"/>
      <c r="BA55" s="9"/>
    </row>
    <row r="56" spans="1:53">
      <c r="A56" s="50" t="s">
        <v>53</v>
      </c>
      <c r="B56" s="1">
        <v>5221.7</v>
      </c>
      <c r="C56" s="15">
        <v>135499.59670291509</v>
      </c>
      <c r="D56" s="1">
        <v>93574.050027561054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>
        <f>B56*P$67</f>
        <v>0</v>
      </c>
      <c r="Q56" s="1">
        <v>34387.512661407651</v>
      </c>
      <c r="R56" s="15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>
        <v>177592.236</v>
      </c>
      <c r="AI56" s="1">
        <v>113415.32399999999</v>
      </c>
      <c r="AJ56" s="1">
        <v>86400</v>
      </c>
      <c r="AK56" s="1">
        <v>31559.966380377489</v>
      </c>
      <c r="AL56" s="1">
        <v>17742.78</v>
      </c>
      <c r="AM56" s="1">
        <v>2124</v>
      </c>
      <c r="AN56" s="1">
        <v>510055.65599999996</v>
      </c>
      <c r="AO56" s="51"/>
      <c r="AP56" s="51"/>
      <c r="AQ56" s="51">
        <v>16398.62</v>
      </c>
      <c r="AR56" s="1">
        <v>32030.692800000004</v>
      </c>
      <c r="AS56" s="1">
        <v>206517.56635015097</v>
      </c>
      <c r="AT56" s="1"/>
      <c r="AU56" s="1">
        <v>1457298.0009224124</v>
      </c>
      <c r="AV56" s="53"/>
      <c r="AW56" s="9"/>
      <c r="AX56" s="9"/>
      <c r="AY56" s="9"/>
      <c r="AZ56" s="9"/>
      <c r="BA56" s="9"/>
    </row>
    <row r="57" spans="1:53">
      <c r="A57" s="50" t="s">
        <v>54</v>
      </c>
      <c r="B57" s="1">
        <v>2582.6999999999998</v>
      </c>
      <c r="C57" s="15">
        <v>82077.640558557337</v>
      </c>
      <c r="D57" s="1">
        <v>46282.570619947903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>
        <f>B57*P$67</f>
        <v>0</v>
      </c>
      <c r="Q57" s="1">
        <v>122008.37446628828</v>
      </c>
      <c r="R57" s="15">
        <v>350</v>
      </c>
      <c r="S57" s="1">
        <v>105000</v>
      </c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>
        <v>87753.668999999994</v>
      </c>
      <c r="AI57" s="1">
        <v>56096.243999999999</v>
      </c>
      <c r="AJ57" s="1">
        <v>43200</v>
      </c>
      <c r="AK57" s="1">
        <v>14857.398676791263</v>
      </c>
      <c r="AL57" s="1">
        <v>3724.79</v>
      </c>
      <c r="AM57" s="1">
        <v>1180.8000000000002</v>
      </c>
      <c r="AN57" s="1">
        <v>252278.136</v>
      </c>
      <c r="AO57" s="51"/>
      <c r="AP57" s="51"/>
      <c r="AQ57" s="51">
        <v>1216.72</v>
      </c>
      <c r="AR57" s="1">
        <v>16030.054799999998</v>
      </c>
      <c r="AS57" s="1">
        <v>102145.45427974316</v>
      </c>
      <c r="AT57" s="1"/>
      <c r="AU57" s="1">
        <v>828851.85240132792</v>
      </c>
      <c r="AV57" s="53"/>
      <c r="AW57" s="9"/>
      <c r="AX57" s="9"/>
      <c r="AY57" s="9"/>
      <c r="AZ57" s="9"/>
      <c r="BA57" s="9"/>
    </row>
    <row r="58" spans="1:53">
      <c r="A58" s="50" t="s">
        <v>55</v>
      </c>
      <c r="B58" s="1">
        <v>7763.5</v>
      </c>
      <c r="C58" s="15">
        <v>196239.34370091758</v>
      </c>
      <c r="D58" s="1">
        <v>139123.68335771305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>
        <f>B58*P$67</f>
        <v>0</v>
      </c>
      <c r="Q58" s="1">
        <v>159126.5401204279</v>
      </c>
      <c r="R58" s="15"/>
      <c r="S58" s="1"/>
      <c r="T58" s="1"/>
      <c r="U58" s="1"/>
      <c r="V58" s="1"/>
      <c r="W58" s="1"/>
      <c r="X58" s="1">
        <v>600</v>
      </c>
      <c r="Y58" s="1">
        <v>108000</v>
      </c>
      <c r="Z58" s="1"/>
      <c r="AA58" s="1"/>
      <c r="AB58" s="1"/>
      <c r="AC58" s="1"/>
      <c r="AD58" s="1"/>
      <c r="AE58" s="1"/>
      <c r="AF58" s="1"/>
      <c r="AG58" s="1"/>
      <c r="AH58" s="1">
        <v>264022.88099999999</v>
      </c>
      <c r="AI58" s="1">
        <v>168623.22000000003</v>
      </c>
      <c r="AJ58" s="1">
        <v>247901.40000000002</v>
      </c>
      <c r="AK58" s="1">
        <v>56948.773348537958</v>
      </c>
      <c r="AL58" s="1"/>
      <c r="AM58" s="1">
        <v>1632.96</v>
      </c>
      <c r="AN58" s="1">
        <v>758338.68</v>
      </c>
      <c r="AO58" s="51"/>
      <c r="AP58" s="51"/>
      <c r="AQ58" s="51">
        <v>926.79</v>
      </c>
      <c r="AR58" s="1">
        <v>57378.827999999994</v>
      </c>
      <c r="AS58" s="1">
        <v>307045.43086722662</v>
      </c>
      <c r="AT58" s="1"/>
      <c r="AU58" s="1">
        <v>2357308.5303948228</v>
      </c>
      <c r="AV58" s="53"/>
      <c r="AW58" s="9"/>
      <c r="AX58" s="9"/>
      <c r="AY58" s="9"/>
      <c r="AZ58" s="9"/>
      <c r="BA58" s="9"/>
    </row>
    <row r="59" spans="1:53">
      <c r="A59" s="50" t="s">
        <v>56</v>
      </c>
      <c r="B59" s="1">
        <v>1964.8</v>
      </c>
      <c r="C59" s="15">
        <v>42029.116571593077</v>
      </c>
      <c r="D59" s="1">
        <v>35209.66227361816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>
        <f>B59*P$67</f>
        <v>0</v>
      </c>
      <c r="Q59" s="1">
        <v>12939.193151106681</v>
      </c>
      <c r="R59" s="15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>
        <v>66823.676999999996</v>
      </c>
      <c r="AI59" s="1">
        <v>42675.455999999998</v>
      </c>
      <c r="AJ59" s="1">
        <v>62400</v>
      </c>
      <c r="AK59" s="1">
        <v>14743.500956425243</v>
      </c>
      <c r="AL59" s="1"/>
      <c r="AM59" s="1">
        <v>551.52</v>
      </c>
      <c r="AN59" s="1">
        <v>191921.66400000002</v>
      </c>
      <c r="AO59" s="51"/>
      <c r="AP59" s="51"/>
      <c r="AQ59" s="51">
        <v>674.85</v>
      </c>
      <c r="AR59" s="1">
        <v>14311.520399999998</v>
      </c>
      <c r="AS59" s="1">
        <v>77707.588403159243</v>
      </c>
      <c r="AT59" s="1"/>
      <c r="AU59" s="1">
        <v>561987.74875590228</v>
      </c>
      <c r="AV59" s="53"/>
      <c r="AW59" s="9"/>
      <c r="AX59" s="9"/>
      <c r="AY59" s="9"/>
      <c r="AZ59" s="9"/>
      <c r="BA59" s="9"/>
    </row>
    <row r="60" spans="1:53">
      <c r="A60" s="50" t="s">
        <v>57</v>
      </c>
      <c r="B60" s="1">
        <v>2088.1</v>
      </c>
      <c r="C60" s="15">
        <v>44666.63187761783</v>
      </c>
      <c r="D60" s="1">
        <v>37419.226279286486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>
        <f>B60*P$67</f>
        <v>0</v>
      </c>
      <c r="Q60" s="1">
        <v>13751.185473750947</v>
      </c>
      <c r="R60" s="15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>
        <v>71017.209000000003</v>
      </c>
      <c r="AI60" s="1">
        <v>45353.531999999999</v>
      </c>
      <c r="AJ60" s="1">
        <v>74655</v>
      </c>
      <c r="AK60" s="1">
        <v>18644.688185622734</v>
      </c>
      <c r="AL60" s="1"/>
      <c r="AM60" s="1">
        <v>455.04</v>
      </c>
      <c r="AN60" s="1">
        <v>203965.60800000001</v>
      </c>
      <c r="AO60" s="51"/>
      <c r="AP60" s="51"/>
      <c r="AQ60" s="51">
        <v>4603.13</v>
      </c>
      <c r="AR60" s="1">
        <v>15188.0916</v>
      </c>
      <c r="AS60" s="1">
        <v>82584.087614330623</v>
      </c>
      <c r="AT60" s="1"/>
      <c r="AU60" s="1">
        <v>612303.43003060867</v>
      </c>
      <c r="AV60" s="53"/>
      <c r="AW60" s="9"/>
      <c r="AX60" s="9"/>
      <c r="AY60" s="9"/>
      <c r="AZ60" s="9"/>
      <c r="BA60" s="9"/>
    </row>
    <row r="61" spans="1:53">
      <c r="A61" s="50" t="s">
        <v>58</v>
      </c>
      <c r="B61" s="1">
        <v>1979.1</v>
      </c>
      <c r="C61" s="15">
        <v>42335.00845217827</v>
      </c>
      <c r="D61" s="1">
        <v>35465.921521639713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>
        <f>B61*P$67</f>
        <v>0</v>
      </c>
      <c r="Q61" s="1">
        <v>13033.365821129495</v>
      </c>
      <c r="R61" s="15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>
        <v>67330.388999999996</v>
      </c>
      <c r="AI61" s="1">
        <v>42986.051999999996</v>
      </c>
      <c r="AJ61" s="1">
        <v>63551.399999999994</v>
      </c>
      <c r="AK61" s="1">
        <v>11424.822751863394</v>
      </c>
      <c r="AL61" s="1"/>
      <c r="AM61" s="1">
        <v>463.68</v>
      </c>
      <c r="AN61" s="1">
        <v>193318.48800000001</v>
      </c>
      <c r="AO61" s="51"/>
      <c r="AP61" s="51"/>
      <c r="AQ61" s="51">
        <v>613.99</v>
      </c>
      <c r="AR61" s="1">
        <v>14502.853199999998</v>
      </c>
      <c r="AS61" s="1">
        <v>78273.151572013667</v>
      </c>
      <c r="AT61" s="1"/>
      <c r="AU61" s="1">
        <v>563299.12231882452</v>
      </c>
      <c r="AV61" s="53"/>
      <c r="AW61" s="9"/>
      <c r="AX61" s="9"/>
      <c r="AY61" s="9"/>
      <c r="AZ61" s="9"/>
      <c r="BA61" s="9"/>
    </row>
    <row r="62" spans="1:53">
      <c r="A62" s="50" t="s">
        <v>59</v>
      </c>
      <c r="B62" s="1">
        <v>0</v>
      </c>
      <c r="C62" s="15">
        <v>0</v>
      </c>
      <c r="D62" s="1">
        <v>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>
        <f>B62*P$67</f>
        <v>0</v>
      </c>
      <c r="Q62" s="1">
        <v>0</v>
      </c>
      <c r="R62" s="15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>
        <v>0</v>
      </c>
      <c r="AI62" s="1">
        <v>0</v>
      </c>
      <c r="AJ62" s="1"/>
      <c r="AK62" s="1">
        <v>0</v>
      </c>
      <c r="AL62" s="1"/>
      <c r="AM62" s="1"/>
      <c r="AN62" s="1">
        <v>0</v>
      </c>
      <c r="AO62" s="51"/>
      <c r="AP62" s="51"/>
      <c r="AQ62" s="51"/>
      <c r="AR62" s="1">
        <v>0</v>
      </c>
      <c r="AS62" s="1">
        <v>0</v>
      </c>
      <c r="AT62" s="1"/>
      <c r="AU62" s="1">
        <v>0</v>
      </c>
      <c r="AV62" s="53"/>
      <c r="AW62" s="9"/>
      <c r="AX62" s="9"/>
      <c r="AY62" s="9"/>
      <c r="AZ62" s="9"/>
      <c r="BA62" s="9"/>
    </row>
    <row r="63" spans="1:53">
      <c r="A63" s="50" t="s">
        <v>60</v>
      </c>
      <c r="B63" s="1">
        <v>5675.2</v>
      </c>
      <c r="C63" s="15">
        <v>193983.43361517967</v>
      </c>
      <c r="D63" s="1">
        <v>101700.87303299969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>
        <f>B63*P$67</f>
        <v>0</v>
      </c>
      <c r="Q63" s="1">
        <v>37374.037546396903</v>
      </c>
      <c r="R63" s="15"/>
      <c r="S63" s="1"/>
      <c r="T63" s="1"/>
      <c r="U63" s="1"/>
      <c r="V63" s="1"/>
      <c r="W63" s="1"/>
      <c r="X63" s="1"/>
      <c r="Y63" s="1"/>
      <c r="Z63" s="1"/>
      <c r="AA63" s="9"/>
      <c r="AB63" s="1"/>
      <c r="AC63" s="1"/>
      <c r="AD63" s="1"/>
      <c r="AE63" s="1"/>
      <c r="AF63" s="1"/>
      <c r="AG63" s="1"/>
      <c r="AH63" s="1">
        <v>193118.03099999999</v>
      </c>
      <c r="AI63" s="1">
        <v>123265.34399999998</v>
      </c>
      <c r="AJ63" s="1">
        <v>182446.2</v>
      </c>
      <c r="AK63" s="1">
        <v>37727.947795146858</v>
      </c>
      <c r="AL63" s="1"/>
      <c r="AM63" s="1">
        <v>1334.8799999999999</v>
      </c>
      <c r="AN63" s="1">
        <v>554353.53600000008</v>
      </c>
      <c r="AO63" s="51"/>
      <c r="AP63" s="51"/>
      <c r="AQ63" s="51">
        <v>1792.95</v>
      </c>
      <c r="AR63" s="1">
        <v>41781.373200000002</v>
      </c>
      <c r="AS63" s="1">
        <v>224453.43327850639</v>
      </c>
      <c r="AT63" s="1"/>
      <c r="AU63" s="1">
        <v>1693332.0394682293</v>
      </c>
      <c r="AV63" s="53"/>
      <c r="AW63" s="9"/>
      <c r="AX63" s="9"/>
      <c r="AY63" s="9"/>
      <c r="AZ63" s="9"/>
      <c r="BA63" s="9"/>
    </row>
    <row r="64" spans="1:53">
      <c r="A64" s="50" t="s">
        <v>63</v>
      </c>
      <c r="B64" s="7">
        <f>SUM(B3:B63)</f>
        <v>352703.99000000005</v>
      </c>
      <c r="C64" s="15">
        <v>8714670.9580414165</v>
      </c>
      <c r="D64" s="1">
        <v>6320535.6119999997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>
        <f>SUM(P3:P63)</f>
        <v>0</v>
      </c>
      <c r="Q64" s="1">
        <v>4644056.62</v>
      </c>
      <c r="R64" s="16">
        <v>1600</v>
      </c>
      <c r="S64" s="1">
        <v>480000</v>
      </c>
      <c r="T64" s="1">
        <v>8</v>
      </c>
      <c r="U64" s="1">
        <v>669579</v>
      </c>
      <c r="V64" s="1"/>
      <c r="W64" s="1">
        <v>748085</v>
      </c>
      <c r="X64" s="1">
        <v>2000</v>
      </c>
      <c r="Y64" s="1">
        <v>360000</v>
      </c>
      <c r="Z64" s="1">
        <v>0</v>
      </c>
      <c r="AA64" s="1">
        <v>0</v>
      </c>
      <c r="AB64" s="1">
        <v>0</v>
      </c>
      <c r="AC64" s="1">
        <v>0</v>
      </c>
      <c r="AD64" s="15">
        <v>0</v>
      </c>
      <c r="AE64" s="15">
        <v>26</v>
      </c>
      <c r="AF64" s="15">
        <v>0</v>
      </c>
      <c r="AG64" s="15">
        <f>SUM(AG3:AG63)</f>
        <v>0</v>
      </c>
      <c r="AH64" s="7">
        <f>SUM(AH3:AH63)</f>
        <v>11909337.147</v>
      </c>
      <c r="AI64" s="7">
        <v>7660730.6627999991</v>
      </c>
      <c r="AJ64" s="7">
        <v>6738783.6000000006</v>
      </c>
      <c r="AK64" s="8">
        <v>2356670.7799999993</v>
      </c>
      <c r="AL64" s="8">
        <v>587520.90999999992</v>
      </c>
      <c r="AM64" s="8">
        <v>121305</v>
      </c>
      <c r="AN64" s="7">
        <v>34452125.743200004</v>
      </c>
      <c r="AO64" s="51">
        <v>1305931.8700000001</v>
      </c>
      <c r="AP64" s="51">
        <f>SUM(AP3:AP63)</f>
        <v>0</v>
      </c>
      <c r="AQ64" s="52">
        <v>1164980.02</v>
      </c>
      <c r="AR64" s="7">
        <v>2328578.5151999998</v>
      </c>
      <c r="AS64" s="1">
        <v>13949397.639999999</v>
      </c>
      <c r="AT64" s="1"/>
      <c r="AU64" s="1">
        <v>101662027.49019998</v>
      </c>
      <c r="AV64" s="53"/>
      <c r="AW64" s="35"/>
      <c r="AY64" s="10"/>
    </row>
    <row r="65" spans="1:53">
      <c r="A65" s="54" t="s">
        <v>98</v>
      </c>
      <c r="B65" s="12">
        <f>B40+B41+B42+B43+B44+B45+B47+B50+B58+B59+B60+B61+B62+B63+B3+B4+B5+B6+B14+B15+B16+B21+B22+B23+B26+B33+B54</f>
        <v>119411.59999999999</v>
      </c>
      <c r="D65" s="10"/>
      <c r="Z65" s="10"/>
      <c r="AI65" s="35"/>
      <c r="AT65" s="12">
        <v>5803437.8300000001</v>
      </c>
      <c r="AY65" s="9"/>
      <c r="AZ65" s="9"/>
      <c r="BA65" s="9"/>
    </row>
    <row r="66" spans="1:53">
      <c r="A66" s="56"/>
      <c r="D66" s="12">
        <f>(397608.24*6+397608.24*1.05*6)/B68</f>
        <v>13.865965485675394</v>
      </c>
      <c r="AH66" s="10"/>
      <c r="AI66" s="35">
        <f>(3294163.54-659876.21+16000+254578.5+50000+855865.1)/B68</f>
        <v>10.804331785415865</v>
      </c>
      <c r="AJ66" s="12">
        <f>B58+B59+B60+B61+B62+B63+B54+B40+B41+B42+B43+B44+B45+B47+B50+B21+B6+B3+B4+B5+B14+B15+B16+B22+B23+B26+B33</f>
        <v>119411.59999999999</v>
      </c>
      <c r="AM66" s="57" t="s">
        <v>103</v>
      </c>
      <c r="AP66" s="12">
        <f>340683.24/(B64-B53)</f>
        <v>0.9754098447487427</v>
      </c>
      <c r="AS66" s="11">
        <f>6974698.82*2/B68</f>
        <v>39.549871947861995</v>
      </c>
    </row>
    <row r="67" spans="1:53">
      <c r="D67" s="10">
        <f>1429954.26/B69</f>
        <v>4.054261648698672</v>
      </c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3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>
        <f>923204.43/B69</f>
        <v>2.6175049224705393</v>
      </c>
      <c r="AI67" s="10">
        <f>(1825899.06-316186.47+8000+679.14+73392+428495.76)/B69</f>
        <v>5.7279745828789741</v>
      </c>
      <c r="AJ67" s="10"/>
      <c r="AK67" s="10"/>
      <c r="AL67" s="10"/>
      <c r="AM67" s="57">
        <f>10262.42/B69</f>
        <v>2.909641027877229E-2</v>
      </c>
      <c r="AN67" s="10"/>
      <c r="AS67" s="10"/>
      <c r="AT67" s="10" t="e">
        <f>#REF!-AT65</f>
        <v>#REF!</v>
      </c>
    </row>
    <row r="68" spans="1:53">
      <c r="A68" s="12" t="s">
        <v>112</v>
      </c>
      <c r="B68" s="9">
        <f>B64</f>
        <v>352703.99000000005</v>
      </c>
      <c r="Y68" s="10"/>
      <c r="AI68" s="35"/>
      <c r="AN68" s="57">
        <f>26000/B65</f>
        <v>0.21773429047094253</v>
      </c>
    </row>
    <row r="69" spans="1:53">
      <c r="A69" s="12" t="s">
        <v>113</v>
      </c>
      <c r="B69" s="9">
        <f>B68-B62</f>
        <v>352703.99000000005</v>
      </c>
      <c r="AJ69" s="10">
        <f>B20+B24+B25+B36+B38+B41+B37+B34+B40+B43+B19</f>
        <v>94102.59</v>
      </c>
      <c r="AK69" s="10"/>
      <c r="AL69" s="10"/>
      <c r="AN69" s="10"/>
    </row>
    <row r="70" spans="1:53">
      <c r="AH70" s="10"/>
      <c r="AJ70" s="10">
        <f>(286208.66+57814.14)/AJ69</f>
        <v>3.6558271137914482</v>
      </c>
      <c r="AK70" s="10"/>
      <c r="AL70" s="10"/>
      <c r="AN70" s="10"/>
      <c r="AU70" s="10">
        <f>AU64-AS64</f>
        <v>87712629.850199983</v>
      </c>
    </row>
    <row r="71" spans="1:53">
      <c r="AI71" s="12">
        <v>20.05</v>
      </c>
      <c r="AO71" s="10"/>
      <c r="AP71" s="10"/>
      <c r="AQ71" s="10"/>
      <c r="AU71" s="10">
        <v>69282315.769999996</v>
      </c>
    </row>
    <row r="72" spans="1:53">
      <c r="D72" s="10"/>
      <c r="AJ72" s="12">
        <f>3605767.38/AJ66</f>
        <v>30.19612315721421</v>
      </c>
      <c r="AU72" s="10">
        <f>AU70-AU71</f>
        <v>18430314.080199987</v>
      </c>
    </row>
    <row r="73" spans="1:53">
      <c r="D73" s="10"/>
      <c r="Z73" s="10" t="e">
        <f>#REF!+#REF!+#REF!+#REF!</f>
        <v>#REF!</v>
      </c>
    </row>
    <row r="74" spans="1:53">
      <c r="Z74" s="10" t="e">
        <f>Z73-769930</f>
        <v>#REF!</v>
      </c>
    </row>
    <row r="75" spans="1:53">
      <c r="AS75" s="12" t="s">
        <v>93</v>
      </c>
      <c r="AU75" s="58">
        <v>480025</v>
      </c>
    </row>
    <row r="76" spans="1:53">
      <c r="AS76" s="12" t="s">
        <v>94</v>
      </c>
    </row>
    <row r="77" spans="1:53">
      <c r="A77" s="12" t="s">
        <v>70</v>
      </c>
      <c r="AS77" s="12" t="s">
        <v>95</v>
      </c>
    </row>
    <row r="78" spans="1:53">
      <c r="AS78" s="12" t="s">
        <v>96</v>
      </c>
    </row>
    <row r="79" spans="1:53">
      <c r="AU79" s="10">
        <f>AU64+AU75+AU76+AU78+AU77</f>
        <v>102142052.49019998</v>
      </c>
    </row>
    <row r="80" spans="1:53">
      <c r="AU80" s="10">
        <v>59095738.520000003</v>
      </c>
    </row>
    <row r="83" spans="47:47">
      <c r="AU83" s="14">
        <f>AU80-AU79</f>
        <v>-43046313.97019998</v>
      </c>
    </row>
  </sheetData>
  <mergeCells count="31">
    <mergeCell ref="V1:W1"/>
    <mergeCell ref="A1:A2"/>
    <mergeCell ref="B1:B2"/>
    <mergeCell ref="D1:D2"/>
    <mergeCell ref="C1:C2"/>
    <mergeCell ref="E1:J1"/>
    <mergeCell ref="AT1:AT2"/>
    <mergeCell ref="AP1:AP2"/>
    <mergeCell ref="AQ1:AQ2"/>
    <mergeCell ref="K1:K2"/>
    <mergeCell ref="R1:S1"/>
    <mergeCell ref="T1:U1"/>
    <mergeCell ref="P1:P2"/>
    <mergeCell ref="L1:M1"/>
    <mergeCell ref="X1:Y1"/>
    <mergeCell ref="Z1:AA1"/>
    <mergeCell ref="Q1:Q2"/>
    <mergeCell ref="N1:O1"/>
    <mergeCell ref="AO1:AO2"/>
    <mergeCell ref="AR1:AR2"/>
    <mergeCell ref="AS1:AS2"/>
    <mergeCell ref="AJ1:AJ2"/>
    <mergeCell ref="AK1:AK2"/>
    <mergeCell ref="AI1:AI2"/>
    <mergeCell ref="AN1:AN2"/>
    <mergeCell ref="AE1:AF1"/>
    <mergeCell ref="AM1:AM2"/>
    <mergeCell ref="AL1:AL2"/>
    <mergeCell ref="AG1:AG2"/>
    <mergeCell ref="AH1:AH2"/>
    <mergeCell ref="AU1:AU2"/>
  </mergeCells>
  <phoneticPr fontId="1" type="noConversion"/>
  <pageMargins left="0.16" right="0.2" top="0.33" bottom="0.19" header="0.17" footer="0.16"/>
  <pageSetup paperSize="9" scale="58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2018</vt:lpstr>
      <vt:lpstr>'план 2018'!Область_печати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Наташа</dc:creator>
  <cp:lastModifiedBy>Пользователь</cp:lastModifiedBy>
  <cp:lastPrinted>2018-06-22T10:33:41Z</cp:lastPrinted>
  <dcterms:created xsi:type="dcterms:W3CDTF">2009-11-10T06:40:39Z</dcterms:created>
  <dcterms:modified xsi:type="dcterms:W3CDTF">2023-01-17T10:42:25Z</dcterms:modified>
</cp:coreProperties>
</file>