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4910" windowHeight="6600"/>
  </bookViews>
  <sheets>
    <sheet name="план 2020" sheetId="1" r:id="rId1"/>
    <sheet name="Привокзальный район" sheetId="4" r:id="rId2"/>
  </sheets>
  <definedNames>
    <definedName name="_xlnm.Print_Area" localSheetId="0">'план 2020'!$A$1:$AN$63</definedName>
  </definedNames>
  <calcPr calcId="125725" refMode="R1C1"/>
</workbook>
</file>

<file path=xl/calcChain.xml><?xml version="1.0" encoding="utf-8"?>
<calcChain xmlns="http://schemas.openxmlformats.org/spreadsheetml/2006/main">
  <c r="AN4" i="1"/>
  <c r="AN6"/>
  <c r="AN10"/>
  <c r="AN12"/>
  <c r="AN13"/>
  <c r="AN14"/>
  <c r="AN15"/>
  <c r="AN16"/>
  <c r="AN17"/>
  <c r="AN18"/>
  <c r="AN21"/>
  <c r="AN23"/>
  <c r="AN24"/>
  <c r="AN25"/>
  <c r="AN26"/>
  <c r="AN27"/>
  <c r="AN29"/>
  <c r="AN31"/>
  <c r="AN33"/>
  <c r="AN39"/>
  <c r="AN46"/>
  <c r="AN47"/>
  <c r="AN49"/>
  <c r="AN50"/>
  <c r="AN51"/>
  <c r="AN52"/>
  <c r="AN53"/>
  <c r="AN54"/>
  <c r="AN55"/>
  <c r="AN56"/>
  <c r="AN57"/>
  <c r="AN58"/>
  <c r="AN59"/>
  <c r="AN60"/>
  <c r="AN61"/>
  <c r="AN3"/>
  <c r="F63"/>
  <c r="G63"/>
  <c r="H63"/>
  <c r="I63"/>
  <c r="J63"/>
  <c r="K63"/>
  <c r="L63"/>
  <c r="M63"/>
  <c r="N63"/>
  <c r="O63"/>
  <c r="P63"/>
  <c r="Q63"/>
  <c r="AC8" i="4"/>
  <c r="AC9"/>
  <c r="AC10"/>
  <c r="AC12"/>
  <c r="AC13"/>
  <c r="AC14"/>
  <c r="AC15"/>
  <c r="AC16"/>
  <c r="AC6"/>
  <c r="AC7"/>
  <c r="AC5"/>
  <c r="AC4"/>
  <c r="AC3"/>
  <c r="Y11"/>
  <c r="AC11" s="1"/>
  <c r="U16" l="1"/>
  <c r="Y62" i="1" l="1"/>
  <c r="AN62" s="1"/>
  <c r="X62"/>
  <c r="Y48"/>
  <c r="AN48" s="1"/>
  <c r="Y45"/>
  <c r="AN45" s="1"/>
  <c r="Y44"/>
  <c r="AN44" s="1"/>
  <c r="Y43"/>
  <c r="AN43" s="1"/>
  <c r="Y42"/>
  <c r="AN42" s="1"/>
  <c r="Y41"/>
  <c r="AN41" s="1"/>
  <c r="Y40"/>
  <c r="AN40" s="1"/>
  <c r="Y38"/>
  <c r="AN38" s="1"/>
  <c r="Y36"/>
  <c r="AN36" s="1"/>
  <c r="Y37"/>
  <c r="AN37" s="1"/>
  <c r="Y35"/>
  <c r="AN35" s="1"/>
  <c r="Y34"/>
  <c r="AN34" s="1"/>
  <c r="Y32"/>
  <c r="AN32" s="1"/>
  <c r="Y30"/>
  <c r="AN30" s="1"/>
  <c r="Y28"/>
  <c r="AN28" s="1"/>
  <c r="Y22"/>
  <c r="AN22" s="1"/>
  <c r="Y20"/>
  <c r="AN20" s="1"/>
  <c r="Y19"/>
  <c r="AN19" s="1"/>
  <c r="Y11"/>
  <c r="AN11" s="1"/>
  <c r="Y9"/>
  <c r="AN9" s="1"/>
  <c r="X8"/>
  <c r="Y8" s="1"/>
  <c r="AN8" s="1"/>
  <c r="Y7"/>
  <c r="AN7" s="1"/>
  <c r="Y5"/>
  <c r="AN5" s="1"/>
  <c r="Y63" l="1"/>
  <c r="B47" l="1"/>
  <c r="B61"/>
  <c r="B60"/>
  <c r="B59"/>
  <c r="B58"/>
  <c r="B54"/>
  <c r="B53"/>
  <c r="B44"/>
  <c r="B42"/>
  <c r="B41"/>
  <c r="B40"/>
  <c r="B39"/>
  <c r="B38"/>
  <c r="B36"/>
  <c r="B33"/>
  <c r="B31"/>
  <c r="B30"/>
  <c r="B26"/>
  <c r="B25"/>
  <c r="B24"/>
  <c r="B23"/>
  <c r="B17"/>
  <c r="B13"/>
  <c r="B12"/>
  <c r="B11"/>
  <c r="B10"/>
  <c r="B9"/>
  <c r="B8"/>
  <c r="B6"/>
  <c r="B5"/>
  <c r="B3"/>
  <c r="Z17" i="4" l="1"/>
  <c r="U17"/>
  <c r="T17"/>
  <c r="S17"/>
  <c r="P17"/>
  <c r="O17"/>
  <c r="N17"/>
  <c r="M17"/>
  <c r="L17"/>
  <c r="K17"/>
  <c r="J17"/>
  <c r="I17"/>
  <c r="H17"/>
  <c r="G17"/>
  <c r="F17"/>
  <c r="B17"/>
  <c r="AA17"/>
  <c r="V17"/>
  <c r="W17"/>
  <c r="E17"/>
  <c r="Y17" l="1"/>
  <c r="C17"/>
  <c r="AB17" l="1"/>
  <c r="Q17" l="1"/>
  <c r="W63" i="1"/>
  <c r="B63"/>
  <c r="AE63" l="1"/>
  <c r="AH63" l="1"/>
  <c r="S37"/>
  <c r="S32"/>
  <c r="S23"/>
  <c r="S9"/>
  <c r="S6"/>
  <c r="S3"/>
  <c r="S4"/>
  <c r="S5"/>
  <c r="S7"/>
  <c r="S8"/>
  <c r="S10"/>
  <c r="S11"/>
  <c r="S12"/>
  <c r="S13"/>
  <c r="S14"/>
  <c r="S15"/>
  <c r="S16"/>
  <c r="S17"/>
  <c r="S18"/>
  <c r="S19"/>
  <c r="S20"/>
  <c r="S21"/>
  <c r="S22"/>
  <c r="S24"/>
  <c r="S25"/>
  <c r="S26"/>
  <c r="S27"/>
  <c r="S28"/>
  <c r="S29"/>
  <c r="S30"/>
  <c r="S31"/>
  <c r="S33"/>
  <c r="S34"/>
  <c r="S35"/>
  <c r="S36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X63"/>
  <c r="U63"/>
  <c r="AB63"/>
  <c r="Z63"/>
  <c r="AA63"/>
  <c r="AC63"/>
  <c r="AD63"/>
  <c r="AF63"/>
  <c r="X17" i="4" l="1"/>
  <c r="AC17"/>
  <c r="S63" i="1"/>
  <c r="AJ63" l="1"/>
  <c r="AG63" l="1"/>
  <c r="AL63"/>
  <c r="AK63"/>
  <c r="E63" l="1"/>
  <c r="AI63"/>
  <c r="T63" l="1"/>
  <c r="AN63" l="1"/>
  <c r="D63" l="1"/>
</calcChain>
</file>

<file path=xl/sharedStrings.xml><?xml version="1.0" encoding="utf-8"?>
<sst xmlns="http://schemas.openxmlformats.org/spreadsheetml/2006/main" count="157" uniqueCount="116">
  <si>
    <t>Дом</t>
  </si>
  <si>
    <t>Мира,д.48/1</t>
  </si>
  <si>
    <t>ремонт кровли</t>
  </si>
  <si>
    <t>Зарплата обслуживающего персонала</t>
  </si>
  <si>
    <t>мира,д.17а</t>
  </si>
  <si>
    <t>мира,д.17д</t>
  </si>
  <si>
    <t>мира,д.38/1</t>
  </si>
  <si>
    <t>мира,д.40</t>
  </si>
  <si>
    <t>мира,д.42</t>
  </si>
  <si>
    <t>мира,д.44</t>
  </si>
  <si>
    <t>мира,д.44а</t>
  </si>
  <si>
    <t>мира,д.44б</t>
  </si>
  <si>
    <t>мира,д.48а</t>
  </si>
  <si>
    <t>мира,д.50</t>
  </si>
  <si>
    <t>мира,д.52</t>
  </si>
  <si>
    <t>мира,д.54</t>
  </si>
  <si>
    <t>мира,д.56</t>
  </si>
  <si>
    <t>мира,д.52а</t>
  </si>
  <si>
    <t>мира,д.54а</t>
  </si>
  <si>
    <t>мира,д.54б</t>
  </si>
  <si>
    <t>мира,д.54в</t>
  </si>
  <si>
    <t>Орджоникидзе,д.2</t>
  </si>
  <si>
    <t>Орджоникидзе,д.2 кор.2</t>
  </si>
  <si>
    <t>Орджоникидзе,д3</t>
  </si>
  <si>
    <t>Орджоникидзе,д4</t>
  </si>
  <si>
    <t>Орджоникидзе,д5</t>
  </si>
  <si>
    <t>Орджоникидзе,д3а</t>
  </si>
  <si>
    <t>Орджоникидзе,д3б</t>
  </si>
  <si>
    <t>Орджоникидзе,д3в</t>
  </si>
  <si>
    <t>Орджоникидзе,д3г</t>
  </si>
  <si>
    <t>Орджоникидзе,д5а</t>
  </si>
  <si>
    <t>Орджоникидзе,д5б</t>
  </si>
  <si>
    <t>Орджоникидзе,д5в</t>
  </si>
  <si>
    <t>Орджоникидзе,д5д</t>
  </si>
  <si>
    <t>Орджоникидзе,д6/33</t>
  </si>
  <si>
    <t>Орджоникидзе,д7а</t>
  </si>
  <si>
    <t>ул.Молодежная,д.2</t>
  </si>
  <si>
    <t>ул.Молодежная,д.4</t>
  </si>
  <si>
    <t>ул.Молодежная,д.6</t>
  </si>
  <si>
    <t>ул.Молодежная,д.8</t>
  </si>
  <si>
    <t>ул.Молодежная,д.8а</t>
  </si>
  <si>
    <t>ул.Молодежная,д.8б</t>
  </si>
  <si>
    <t>ул.Молодежная,д.10</t>
  </si>
  <si>
    <t>ул.Молодежная,д.12</t>
  </si>
  <si>
    <t>ул.Есенина,д.3</t>
  </si>
  <si>
    <t>ул.Есенина,д.4</t>
  </si>
  <si>
    <t>ул.Есенина,д.5</t>
  </si>
  <si>
    <t>ул.Есенина,д.7</t>
  </si>
  <si>
    <t>ул.Есенина,д.5а</t>
  </si>
  <si>
    <t>ул.Есенина,д.7а</t>
  </si>
  <si>
    <t>ул.Есенина,д.7б</t>
  </si>
  <si>
    <t>ул.Дружбы,д.29/7</t>
  </si>
  <si>
    <t>ул.Дружбы,д.29а</t>
  </si>
  <si>
    <t>ул.Дружбы,д.31</t>
  </si>
  <si>
    <t>ул.Дружбы,д.31а</t>
  </si>
  <si>
    <t>ул.Трудовой проезд,д.1</t>
  </si>
  <si>
    <t>ул.Трудовой проезд,д.3</t>
  </si>
  <si>
    <t>ул.Трудовой проезд,д.5</t>
  </si>
  <si>
    <t>ул.Трудовой проезд,д.7</t>
  </si>
  <si>
    <t>ул.Трудовой проезд,д.11</t>
  </si>
  <si>
    <t>Мира,д.17г</t>
  </si>
  <si>
    <t>Орджоникидзе,д5г</t>
  </si>
  <si>
    <t>ИТОГО</t>
  </si>
  <si>
    <t xml:space="preserve">кв. м </t>
  </si>
  <si>
    <t>Аварийно-сервисное обслуживание</t>
  </si>
  <si>
    <t>Уборка придомовой территории</t>
  </si>
  <si>
    <t>Ремонт швов</t>
  </si>
  <si>
    <t>Текущий ремонт системы центрального отопления</t>
  </si>
  <si>
    <t>Восстановление опопления в подъездах</t>
  </si>
  <si>
    <t>Капитальный ремонт системы горячего водоснабжения</t>
  </si>
  <si>
    <t>Текущий ремонт системы горячего водоснабжения</t>
  </si>
  <si>
    <t>Ремонт конструктивных элементов зданий (материальные затраты)</t>
  </si>
  <si>
    <t>Ремонт ступеней</t>
  </si>
  <si>
    <t>Ремонт балкона</t>
  </si>
  <si>
    <t>Обслуживние лифта</t>
  </si>
  <si>
    <t>Расходы на управление</t>
  </si>
  <si>
    <t>ИТОГО расходы</t>
  </si>
  <si>
    <t>Отопление,п.м.</t>
  </si>
  <si>
    <t>сумма</t>
  </si>
  <si>
    <t>Замена стояков,п.м.</t>
  </si>
  <si>
    <t>п.м.</t>
  </si>
  <si>
    <t>кв.м</t>
  </si>
  <si>
    <t>кол-во</t>
  </si>
  <si>
    <t>Сумма (работа)</t>
  </si>
  <si>
    <t>пог. М</t>
  </si>
  <si>
    <t>Сумма</t>
  </si>
  <si>
    <t>ул.Есенина,д.7в</t>
  </si>
  <si>
    <t>Ремонт фасадов(цоколей)</t>
  </si>
  <si>
    <t>монтаж отливов</t>
  </si>
  <si>
    <t>Уборка лестничных клеток и мусоропроводов</t>
  </si>
  <si>
    <t>Опиловка деревьев</t>
  </si>
  <si>
    <t>Услуги Расчетного центра</t>
  </si>
  <si>
    <t>Услуги по дератизации</t>
  </si>
  <si>
    <t>Работы по содержания и ремонту ВДО, вход.в общее имущество дома</t>
  </si>
  <si>
    <t>Работы по содержанию земельного участка</t>
  </si>
  <si>
    <t>Работы по ремонту конструктивных элементов зданий</t>
  </si>
  <si>
    <t>Ремонт цоколей</t>
  </si>
  <si>
    <t>Техобслуживание ОДПУ</t>
  </si>
  <si>
    <t>Кол-во работ, ед.</t>
  </si>
  <si>
    <t>Комсомольская д.2</t>
  </si>
  <si>
    <t>Комсомольская д.2а</t>
  </si>
  <si>
    <t>Комсомольская д.4</t>
  </si>
  <si>
    <t>Комсомольская д.6</t>
  </si>
  <si>
    <t>Чапаева д.2</t>
  </si>
  <si>
    <t>Чапаева д.6</t>
  </si>
  <si>
    <t>Чапаева д.8</t>
  </si>
  <si>
    <t>Чапаева д.10</t>
  </si>
  <si>
    <t>Чапаева д.12</t>
  </si>
  <si>
    <t>Чапаева д.12а</t>
  </si>
  <si>
    <t>Школьная д.8</t>
  </si>
  <si>
    <t>Школьная д.8а</t>
  </si>
  <si>
    <t>Школьная д.8б</t>
  </si>
  <si>
    <t>Школьная д.10</t>
  </si>
  <si>
    <t>Уборка лестничных клеток</t>
  </si>
  <si>
    <t>Кол-во работ</t>
  </si>
  <si>
    <t>Ремонт кровли</t>
  </si>
</sst>
</file>

<file path=xl/styles.xml><?xml version="1.0" encoding="utf-8"?>
<styleSheet xmlns="http://schemas.openxmlformats.org/spreadsheetml/2006/main">
  <fonts count="14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 Cyr"/>
      <charset val="204"/>
    </font>
    <font>
      <sz val="8"/>
      <name val="Arial"/>
      <family val="2"/>
    </font>
    <font>
      <sz val="9"/>
      <name val="Arial Cyr"/>
      <charset val="204"/>
    </font>
    <font>
      <sz val="7"/>
      <name val="Arial Cyr"/>
      <charset val="204"/>
    </font>
    <font>
      <b/>
      <sz val="10"/>
      <name val="Arial Cyr"/>
      <charset val="204"/>
    </font>
    <font>
      <sz val="6"/>
      <name val="Arial Cyr"/>
      <charset val="204"/>
    </font>
    <font>
      <b/>
      <sz val="9"/>
      <name val="Arial Cyr"/>
      <charset val="204"/>
    </font>
    <font>
      <b/>
      <sz val="7"/>
      <name val="Arial Cyr"/>
      <charset val="204"/>
    </font>
    <font>
      <b/>
      <sz val="8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1" xfId="0" applyBorder="1"/>
    <xf numFmtId="0" fontId="0" fillId="0" borderId="1" xfId="0" applyFill="1" applyBorder="1"/>
    <xf numFmtId="2" fontId="0" fillId="0" borderId="0" xfId="0" applyNumberFormat="1"/>
    <xf numFmtId="2" fontId="5" fillId="2" borderId="0" xfId="0" applyNumberFormat="1" applyFont="1" applyFill="1"/>
    <xf numFmtId="0" fontId="5" fillId="2" borderId="0" xfId="0" applyFont="1" applyFill="1"/>
    <xf numFmtId="0" fontId="0" fillId="3" borderId="1" xfId="0" applyFill="1" applyBorder="1"/>
    <xf numFmtId="0" fontId="0" fillId="0" borderId="0" xfId="0" applyBorder="1"/>
    <xf numFmtId="4" fontId="0" fillId="0" borderId="0" xfId="0" applyNumberFormat="1"/>
    <xf numFmtId="0" fontId="0" fillId="3" borderId="0" xfId="0" applyFont="1" applyFill="1"/>
    <xf numFmtId="0" fontId="5" fillId="3" borderId="0" xfId="0" applyFont="1" applyFill="1"/>
    <xf numFmtId="4" fontId="0" fillId="3" borderId="1" xfId="0" applyNumberFormat="1" applyFill="1" applyBorder="1"/>
    <xf numFmtId="4" fontId="5" fillId="3" borderId="1" xfId="0" applyNumberFormat="1" applyFont="1" applyFill="1" applyBorder="1"/>
    <xf numFmtId="4" fontId="0" fillId="3" borderId="0" xfId="0" applyNumberFormat="1" applyFill="1"/>
    <xf numFmtId="0" fontId="0" fillId="3" borderId="0" xfId="0" applyFill="1"/>
    <xf numFmtId="4" fontId="5" fillId="3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/>
    <xf numFmtId="2" fontId="5" fillId="2" borderId="0" xfId="0" applyNumberFormat="1" applyFont="1" applyFill="1" applyAlignment="1">
      <alignment horizontal="center"/>
    </xf>
    <xf numFmtId="4" fontId="10" fillId="3" borderId="1" xfId="0" applyNumberFormat="1" applyFont="1" applyFill="1" applyBorder="1" applyAlignment="1">
      <alignment horizontal="center"/>
    </xf>
    <xf numFmtId="0" fontId="0" fillId="3" borderId="0" xfId="0" applyFill="1" applyBorder="1" applyAlignment="1">
      <alignment horizontal="center" vertical="center" wrapText="1"/>
    </xf>
    <xf numFmtId="4" fontId="0" fillId="0" borderId="0" xfId="0" applyNumberFormat="1" applyBorder="1"/>
    <xf numFmtId="4" fontId="0" fillId="3" borderId="0" xfId="0" applyNumberFormat="1" applyFill="1" applyBorder="1"/>
    <xf numFmtId="4" fontId="0" fillId="4" borderId="0" xfId="0" applyNumberFormat="1" applyFill="1" applyBorder="1"/>
    <xf numFmtId="4" fontId="1" fillId="0" borderId="1" xfId="0" applyNumberFormat="1" applyFont="1" applyBorder="1"/>
    <xf numFmtId="4" fontId="5" fillId="0" borderId="1" xfId="0" applyNumberFormat="1" applyFont="1" applyBorder="1"/>
    <xf numFmtId="4" fontId="5" fillId="0" borderId="1" xfId="0" applyNumberFormat="1" applyFont="1" applyFill="1" applyBorder="1"/>
    <xf numFmtId="4" fontId="5" fillId="3" borderId="1" xfId="0" applyNumberFormat="1" applyFont="1" applyFill="1" applyBorder="1"/>
    <xf numFmtId="4" fontId="11" fillId="0" borderId="1" xfId="0" applyNumberFormat="1" applyFont="1" applyFill="1" applyBorder="1"/>
    <xf numFmtId="4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4" fontId="11" fillId="3" borderId="1" xfId="0" applyNumberFormat="1" applyFont="1" applyFill="1" applyBorder="1" applyAlignment="1">
      <alignment horizontal="center"/>
    </xf>
    <xf numFmtId="4" fontId="12" fillId="3" borderId="1" xfId="0" applyNumberFormat="1" applyFont="1" applyFill="1" applyBorder="1"/>
    <xf numFmtId="4" fontId="9" fillId="3" borderId="1" xfId="0" applyNumberFormat="1" applyFont="1" applyFill="1" applyBorder="1"/>
    <xf numFmtId="4" fontId="13" fillId="0" borderId="1" xfId="0" applyNumberFormat="1" applyFont="1" applyFill="1" applyBorder="1"/>
    <xf numFmtId="4" fontId="2" fillId="3" borderId="1" xfId="0" applyNumberFormat="1" applyFont="1" applyFill="1" applyBorder="1" applyAlignment="1">
      <alignment horizontal="center"/>
    </xf>
    <xf numFmtId="4" fontId="13" fillId="5" borderId="1" xfId="0" applyNumberFormat="1" applyFont="1" applyFill="1" applyBorder="1"/>
    <xf numFmtId="2" fontId="5" fillId="5" borderId="0" xfId="0" applyNumberFormat="1" applyFont="1" applyFill="1"/>
    <xf numFmtId="4" fontId="5" fillId="5" borderId="1" xfId="0" applyNumberFormat="1" applyFont="1" applyFill="1" applyBorder="1" applyAlignment="1">
      <alignment horizontal="center"/>
    </xf>
    <xf numFmtId="0" fontId="0" fillId="0" borderId="1" xfId="0" applyBorder="1" applyAlignment="1">
      <alignment vertical="justify"/>
    </xf>
    <xf numFmtId="4" fontId="1" fillId="3" borderId="2" xfId="0" applyNumberFormat="1" applyFont="1" applyFill="1" applyBorder="1" applyAlignment="1">
      <alignment vertical="justify"/>
    </xf>
    <xf numFmtId="4" fontId="0" fillId="3" borderId="2" xfId="0" applyNumberFormat="1" applyFill="1" applyBorder="1" applyAlignment="1">
      <alignment horizontal="center" vertical="center"/>
    </xf>
    <xf numFmtId="4" fontId="0" fillId="0" borderId="2" xfId="0" applyNumberFormat="1" applyFill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 vertical="center"/>
    </xf>
    <xf numFmtId="0" fontId="0" fillId="0" borderId="0" xfId="0" applyAlignment="1"/>
    <xf numFmtId="4" fontId="0" fillId="0" borderId="1" xfId="0" applyNumberFormat="1" applyBorder="1"/>
    <xf numFmtId="4" fontId="2" fillId="0" borderId="1" xfId="0" applyNumberFormat="1" applyFont="1" applyBorder="1"/>
    <xf numFmtId="4" fontId="7" fillId="5" borderId="1" xfId="0" applyNumberFormat="1" applyFont="1" applyFill="1" applyBorder="1" applyAlignment="1">
      <alignment horizontal="center"/>
    </xf>
    <xf numFmtId="4" fontId="5" fillId="5" borderId="1" xfId="0" applyNumberFormat="1" applyFont="1" applyFill="1" applyBorder="1"/>
    <xf numFmtId="4" fontId="0" fillId="5" borderId="1" xfId="0" applyNumberFormat="1" applyFont="1" applyFill="1" applyBorder="1"/>
    <xf numFmtId="4" fontId="2" fillId="0" borderId="1" xfId="0" applyNumberFormat="1" applyFont="1" applyBorder="1" applyAlignment="1">
      <alignment horizontal="center"/>
    </xf>
    <xf numFmtId="4" fontId="0" fillId="5" borderId="2" xfId="0" applyNumberFormat="1" applyFill="1" applyBorder="1" applyAlignment="1">
      <alignment horizontal="center" wrapText="1"/>
    </xf>
    <xf numFmtId="4" fontId="1" fillId="5" borderId="2" xfId="0" applyNumberFormat="1" applyFont="1" applyFill="1" applyBorder="1" applyAlignment="1">
      <alignment horizontal="distributed" vertical="justify" wrapText="1"/>
    </xf>
    <xf numFmtId="0" fontId="0" fillId="5" borderId="4" xfId="0" applyFill="1" applyBorder="1" applyAlignment="1">
      <alignment horizontal="center" vertical="justify"/>
    </xf>
    <xf numFmtId="0" fontId="0" fillId="5" borderId="4" xfId="0" applyFill="1" applyBorder="1" applyAlignment="1">
      <alignment horizontal="center" vertical="justify"/>
    </xf>
    <xf numFmtId="0" fontId="0" fillId="5" borderId="6" xfId="0" applyFill="1" applyBorder="1" applyAlignment="1">
      <alignment horizontal="center" vertical="justify"/>
    </xf>
    <xf numFmtId="0" fontId="0" fillId="0" borderId="1" xfId="0" applyBorder="1" applyAlignment="1">
      <alignment vertical="justify"/>
    </xf>
    <xf numFmtId="0" fontId="5" fillId="3" borderId="5" xfId="0" applyFont="1" applyFill="1" applyBorder="1" applyAlignment="1">
      <alignment vertical="justify" textRotation="90"/>
    </xf>
    <xf numFmtId="0" fontId="5" fillId="3" borderId="2" xfId="0" applyFont="1" applyFill="1" applyBorder="1" applyAlignment="1">
      <alignment vertical="justify" textRotation="90"/>
    </xf>
    <xf numFmtId="0" fontId="0" fillId="3" borderId="5" xfId="0" applyFill="1" applyBorder="1" applyAlignment="1">
      <alignment horizontal="center" vertical="center" textRotation="90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3" borderId="5" xfId="0" applyNumberFormat="1" applyFont="1" applyFill="1" applyBorder="1" applyAlignment="1">
      <alignment horizontal="center" vertical="center" wrapText="1"/>
    </xf>
    <xf numFmtId="2" fontId="0" fillId="5" borderId="5" xfId="0" applyNumberFormat="1" applyFill="1" applyBorder="1" applyAlignment="1">
      <alignment horizontal="center" textRotation="90" wrapText="1"/>
    </xf>
    <xf numFmtId="2" fontId="0" fillId="5" borderId="2" xfId="0" applyNumberFormat="1" applyFill="1" applyBorder="1" applyAlignment="1">
      <alignment horizontal="center" textRotation="90" wrapText="1"/>
    </xf>
    <xf numFmtId="0" fontId="1" fillId="3" borderId="2" xfId="0" applyFont="1" applyFill="1" applyBorder="1" applyAlignment="1">
      <alignment horizontal="center" vertical="center" textRotation="90"/>
    </xf>
    <xf numFmtId="0" fontId="0" fillId="3" borderId="5" xfId="0" applyFont="1" applyFill="1" applyBorder="1" applyAlignment="1">
      <alignment horizontal="center" vertical="center" textRotation="90"/>
    </xf>
    <xf numFmtId="0" fontId="0" fillId="3" borderId="2" xfId="0" applyFill="1" applyBorder="1" applyAlignment="1">
      <alignment horizontal="center" vertical="center" textRotation="90"/>
    </xf>
    <xf numFmtId="0" fontId="0" fillId="0" borderId="5" xfId="0" applyFill="1" applyBorder="1" applyAlignment="1">
      <alignment horizontal="center" vertical="center" textRotation="90"/>
    </xf>
    <xf numFmtId="0" fontId="0" fillId="0" borderId="2" xfId="0" applyFill="1" applyBorder="1" applyAlignment="1">
      <alignment horizontal="center" vertical="center" textRotation="90"/>
    </xf>
    <xf numFmtId="2" fontId="0" fillId="3" borderId="5" xfId="0" applyNumberFormat="1" applyFont="1" applyFill="1" applyBorder="1" applyAlignment="1">
      <alignment horizontal="center" vertical="center" textRotation="90"/>
    </xf>
    <xf numFmtId="2" fontId="1" fillId="3" borderId="2" xfId="0" applyNumberFormat="1" applyFont="1" applyFill="1" applyBorder="1" applyAlignment="1">
      <alignment horizontal="center" vertical="center" textRotation="90"/>
    </xf>
    <xf numFmtId="2" fontId="1" fillId="3" borderId="5" xfId="0" applyNumberFormat="1" applyFont="1" applyFill="1" applyBorder="1" applyAlignment="1">
      <alignment vertical="justify"/>
    </xf>
    <xf numFmtId="2" fontId="1" fillId="3" borderId="2" xfId="0" applyNumberFormat="1" applyFont="1" applyFill="1" applyBorder="1" applyAlignment="1">
      <alignment vertical="justify"/>
    </xf>
    <xf numFmtId="4" fontId="8" fillId="0" borderId="1" xfId="0" applyNumberFormat="1" applyFont="1" applyBorder="1" applyAlignment="1">
      <alignment horizontal="center"/>
    </xf>
    <xf numFmtId="2" fontId="0" fillId="5" borderId="5" xfId="0" applyNumberFormat="1" applyFill="1" applyBorder="1" applyAlignment="1">
      <alignment horizontal="center" vertical="justify" textRotation="90"/>
    </xf>
    <xf numFmtId="0" fontId="0" fillId="5" borderId="5" xfId="0" applyFont="1" applyFill="1" applyBorder="1" applyAlignment="1">
      <alignment vertical="justify" textRotation="90"/>
    </xf>
    <xf numFmtId="0" fontId="5" fillId="5" borderId="6" xfId="0" applyFont="1" applyFill="1" applyBorder="1" applyAlignment="1">
      <alignment horizontal="center" vertical="justify"/>
    </xf>
    <xf numFmtId="0" fontId="0" fillId="5" borderId="3" xfId="0" applyFill="1" applyBorder="1" applyAlignment="1">
      <alignment horizontal="center" vertical="justify"/>
    </xf>
    <xf numFmtId="0" fontId="0" fillId="5" borderId="5" xfId="0" applyFill="1" applyBorder="1" applyAlignment="1">
      <alignment horizontal="center" vertical="justify"/>
    </xf>
    <xf numFmtId="0" fontId="0" fillId="5" borderId="1" xfId="0" applyFill="1" applyBorder="1" applyAlignment="1">
      <alignment horizontal="center" vertical="justify"/>
    </xf>
    <xf numFmtId="0" fontId="5" fillId="5" borderId="1" xfId="0" applyFont="1" applyFill="1" applyBorder="1" applyAlignment="1">
      <alignment horizontal="center" vertical="justify"/>
    </xf>
    <xf numFmtId="2" fontId="0" fillId="5" borderId="5" xfId="0" applyNumberFormat="1" applyFill="1" applyBorder="1" applyAlignment="1">
      <alignment horizontal="distributed" vertical="justify" wrapText="1"/>
    </xf>
    <xf numFmtId="2" fontId="0" fillId="5" borderId="5" xfId="0" applyNumberFormat="1" applyFill="1" applyBorder="1" applyAlignment="1">
      <alignment horizontal="distributed" vertical="justify" textRotation="90" wrapText="1"/>
    </xf>
    <xf numFmtId="0" fontId="5" fillId="5" borderId="4" xfId="0" applyFont="1" applyFill="1" applyBorder="1" applyAlignment="1">
      <alignment horizontal="center" vertical="top" wrapText="1" readingOrder="1"/>
    </xf>
    <xf numFmtId="0" fontId="5" fillId="5" borderId="5" xfId="0" applyFont="1" applyFill="1" applyBorder="1" applyAlignment="1">
      <alignment vertical="center" textRotation="90"/>
    </xf>
    <xf numFmtId="0" fontId="0" fillId="5" borderId="5" xfId="0" applyFill="1" applyBorder="1" applyAlignment="1">
      <alignment horizontal="center" vertical="justify" textRotation="90" wrapText="1"/>
    </xf>
    <xf numFmtId="0" fontId="0" fillId="5" borderId="5" xfId="0" applyFont="1" applyFill="1" applyBorder="1" applyAlignment="1">
      <alignment horizontal="center" vertical="center" textRotation="90"/>
    </xf>
    <xf numFmtId="0" fontId="5" fillId="5" borderId="5" xfId="0" applyFont="1" applyFill="1" applyBorder="1" applyAlignment="1">
      <alignment horizontal="center" vertical="center" textRotation="90"/>
    </xf>
    <xf numFmtId="2" fontId="0" fillId="5" borderId="5" xfId="0" applyNumberFormat="1" applyFont="1" applyFill="1" applyBorder="1" applyAlignment="1">
      <alignment horizontal="center" vertical="center" textRotation="90"/>
    </xf>
    <xf numFmtId="0" fontId="0" fillId="5" borderId="5" xfId="0" applyFill="1" applyBorder="1" applyAlignment="1">
      <alignment horizontal="center" vertical="center" textRotation="90"/>
    </xf>
    <xf numFmtId="2" fontId="0" fillId="5" borderId="2" xfId="0" applyNumberFormat="1" applyFill="1" applyBorder="1" applyAlignment="1">
      <alignment horizontal="center" vertical="justify" textRotation="90"/>
    </xf>
    <xf numFmtId="0" fontId="0" fillId="5" borderId="2" xfId="0" applyFont="1" applyFill="1" applyBorder="1" applyAlignment="1">
      <alignment vertical="justify" textRotation="90"/>
    </xf>
    <xf numFmtId="0" fontId="0" fillId="5" borderId="2" xfId="0" applyFill="1" applyBorder="1" applyAlignment="1">
      <alignment textRotation="90"/>
    </xf>
    <xf numFmtId="0" fontId="0" fillId="5" borderId="2" xfId="0" applyFill="1" applyBorder="1" applyAlignment="1"/>
    <xf numFmtId="0" fontId="5" fillId="5" borderId="2" xfId="0" applyFont="1" applyFill="1" applyBorder="1" applyAlignment="1">
      <alignment horizontal="center" vertical="justify"/>
    </xf>
    <xf numFmtId="2" fontId="5" fillId="5" borderId="2" xfId="0" applyNumberFormat="1" applyFont="1" applyFill="1" applyBorder="1" applyAlignment="1">
      <alignment horizontal="distributed" vertical="justify" wrapText="1"/>
    </xf>
    <xf numFmtId="2" fontId="5" fillId="5" borderId="2" xfId="0" applyNumberFormat="1" applyFont="1" applyFill="1" applyBorder="1" applyAlignment="1">
      <alignment horizontal="distributed" vertical="justify" textRotation="90" wrapText="1"/>
    </xf>
    <xf numFmtId="0" fontId="0" fillId="5" borderId="1" xfId="0" applyFill="1" applyBorder="1" applyAlignment="1">
      <alignment horizontal="center" textRotation="90"/>
    </xf>
    <xf numFmtId="0" fontId="0" fillId="5" borderId="1" xfId="0" applyFill="1" applyBorder="1" applyAlignment="1">
      <alignment vertical="justify" textRotation="90"/>
    </xf>
    <xf numFmtId="0" fontId="0" fillId="5" borderId="1" xfId="0" applyFill="1" applyBorder="1" applyAlignment="1">
      <alignment textRotation="90"/>
    </xf>
    <xf numFmtId="0" fontId="5" fillId="5" borderId="2" xfId="0" applyFont="1" applyFill="1" applyBorder="1" applyAlignment="1">
      <alignment vertical="center" textRotation="90"/>
    </xf>
    <xf numFmtId="0" fontId="0" fillId="5" borderId="2" xfId="0" applyFill="1" applyBorder="1" applyAlignment="1">
      <alignment horizontal="center" vertical="justify" textRotation="90" wrapText="1"/>
    </xf>
    <xf numFmtId="0" fontId="0" fillId="5" borderId="2" xfId="0" applyFill="1" applyBorder="1" applyAlignment="1">
      <alignment horizontal="center" vertical="center" textRotation="90"/>
    </xf>
    <xf numFmtId="2" fontId="5" fillId="5" borderId="2" xfId="0" applyNumberFormat="1" applyFont="1" applyFill="1" applyBorder="1" applyAlignment="1">
      <alignment horizontal="center" vertical="center" textRotation="90"/>
    </xf>
    <xf numFmtId="0" fontId="5" fillId="5" borderId="2" xfId="0" applyFont="1" applyFill="1" applyBorder="1" applyAlignment="1">
      <alignment horizontal="center" vertical="center" textRotation="90"/>
    </xf>
    <xf numFmtId="4" fontId="1" fillId="5" borderId="1" xfId="0" applyNumberFormat="1" applyFont="1" applyFill="1" applyBorder="1" applyAlignment="1">
      <alignment horizontal="center"/>
    </xf>
    <xf numFmtId="4" fontId="8" fillId="5" borderId="1" xfId="0" applyNumberFormat="1" applyFont="1" applyFill="1" applyBorder="1" applyAlignment="1">
      <alignment horizontal="center"/>
    </xf>
    <xf numFmtId="4" fontId="0" fillId="5" borderId="1" xfId="0" applyNumberFormat="1" applyFill="1" applyBorder="1"/>
    <xf numFmtId="4" fontId="2" fillId="5" borderId="1" xfId="0" applyNumberFormat="1" applyFont="1" applyFill="1" applyBorder="1"/>
    <xf numFmtId="4" fontId="5" fillId="5" borderId="0" xfId="0" applyNumberFormat="1" applyFont="1" applyFill="1"/>
    <xf numFmtId="0" fontId="1" fillId="5" borderId="6" xfId="0" applyFont="1" applyFill="1" applyBorder="1" applyAlignment="1">
      <alignment horizontal="center" vertical="justify"/>
    </xf>
    <xf numFmtId="0" fontId="1" fillId="5" borderId="1" xfId="0" applyFont="1" applyFill="1" applyBorder="1" applyAlignment="1">
      <alignment horizontal="center" vertical="justify"/>
    </xf>
    <xf numFmtId="0" fontId="1" fillId="5" borderId="5" xfId="0" applyFont="1" applyFill="1" applyBorder="1" applyAlignment="1">
      <alignment vertical="justify" textRotation="90"/>
    </xf>
    <xf numFmtId="2" fontId="1" fillId="5" borderId="2" xfId="0" applyNumberFormat="1" applyFont="1" applyFill="1" applyBorder="1" applyAlignment="1">
      <alignment horizontal="distributed" vertical="justify" textRotation="90" wrapText="1"/>
    </xf>
    <xf numFmtId="0" fontId="1" fillId="5" borderId="2" xfId="0" applyFont="1" applyFill="1" applyBorder="1" applyAlignment="1">
      <alignment vertical="justify" textRotation="90"/>
    </xf>
    <xf numFmtId="4" fontId="0" fillId="5" borderId="2" xfId="0" applyNumberFormat="1" applyFont="1" applyFill="1" applyBorder="1" applyAlignment="1">
      <alignment horizontal="center" vertical="justify"/>
    </xf>
    <xf numFmtId="4" fontId="0" fillId="5" borderId="2" xfId="0" applyNumberFormat="1" applyFill="1" applyBorder="1" applyAlignment="1"/>
    <xf numFmtId="4" fontId="0" fillId="5" borderId="1" xfId="0" applyNumberFormat="1" applyFill="1" applyBorder="1" applyAlignment="1"/>
    <xf numFmtId="4" fontId="0" fillId="5" borderId="1" xfId="0" applyNumberFormat="1" applyFill="1" applyBorder="1" applyAlignment="1">
      <alignment vertical="justify"/>
    </xf>
    <xf numFmtId="4" fontId="1" fillId="5" borderId="2" xfId="0" applyNumberFormat="1" applyFont="1" applyFill="1" applyBorder="1" applyAlignment="1">
      <alignment vertical="justify"/>
    </xf>
    <xf numFmtId="4" fontId="0" fillId="5" borderId="2" xfId="0" applyNumberFormat="1" applyFill="1" applyBorder="1" applyAlignment="1">
      <alignment horizontal="center" vertical="justify" wrapText="1"/>
    </xf>
    <xf numFmtId="4" fontId="0" fillId="5" borderId="2" xfId="0" applyNumberFormat="1" applyFill="1" applyBorder="1" applyAlignment="1">
      <alignment textRotation="90"/>
    </xf>
    <xf numFmtId="0" fontId="0" fillId="5" borderId="4" xfId="0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63"/>
  <sheetViews>
    <sheetView tabSelected="1" view="pageBreakPreview" zoomScale="96" zoomScaleNormal="100" zoomScaleSheetLayoutView="96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AN1" sqref="AN1:AN2"/>
    </sheetView>
  </sheetViews>
  <sheetFormatPr defaultRowHeight="12.75"/>
  <cols>
    <col min="1" max="1" width="25" customWidth="1"/>
    <col min="2" max="2" width="10.28515625" customWidth="1"/>
    <col min="3" max="3" width="11.28515625" style="36" customWidth="1"/>
    <col min="4" max="4" width="12" style="17" customWidth="1"/>
    <col min="5" max="5" width="11.28515625" style="9" customWidth="1"/>
    <col min="6" max="11" width="9.5703125" style="5" hidden="1" customWidth="1"/>
    <col min="12" max="12" width="11.28515625" style="5" hidden="1" customWidth="1"/>
    <col min="13" max="16" width="9.5703125" style="5" hidden="1" customWidth="1"/>
    <col min="17" max="17" width="12" style="5" customWidth="1"/>
    <col min="18" max="18" width="9.5703125" style="29" customWidth="1"/>
    <col min="19" max="19" width="10.5703125" style="5" hidden="1" customWidth="1"/>
    <col min="20" max="20" width="10.5703125" style="5" customWidth="1"/>
    <col min="21" max="21" width="7.7109375" style="29" customWidth="1"/>
    <col min="22" max="22" width="7.28515625" style="5" customWidth="1"/>
    <col min="23" max="23" width="10.28515625" style="5" customWidth="1"/>
    <col min="24" max="24" width="7.140625" style="5" customWidth="1"/>
    <col min="25" max="25" width="9.85546875" style="5" customWidth="1"/>
    <col min="26" max="30" width="9.5703125" style="5" hidden="1" customWidth="1"/>
    <col min="31" max="31" width="13.5703125" style="5" customWidth="1"/>
    <col min="32" max="33" width="11.85546875" style="5" customWidth="1"/>
    <col min="34" max="34" width="10.5703125" style="5" customWidth="1"/>
    <col min="35" max="35" width="10.7109375" style="5" customWidth="1"/>
    <col min="36" max="36" width="11.42578125" style="5" customWidth="1"/>
    <col min="37" max="37" width="11" style="4" customWidth="1"/>
    <col min="38" max="38" width="11.28515625" style="5" customWidth="1"/>
    <col min="39" max="39" width="12.28515625" style="10" hidden="1" customWidth="1"/>
    <col min="40" max="40" width="13.42578125" style="4" customWidth="1"/>
    <col min="41" max="41" width="12.42578125" style="10" customWidth="1"/>
    <col min="42" max="42" width="14.85546875" customWidth="1"/>
    <col min="43" max="43" width="12.7109375" bestFit="1" customWidth="1"/>
    <col min="44" max="44" width="11.7109375" bestFit="1" customWidth="1"/>
  </cols>
  <sheetData>
    <row r="1" spans="1:44" ht="87.75" customHeight="1">
      <c r="A1" s="55" t="s">
        <v>0</v>
      </c>
      <c r="B1" s="55" t="s">
        <v>63</v>
      </c>
      <c r="C1" s="73" t="s">
        <v>98</v>
      </c>
      <c r="D1" s="61" t="s">
        <v>93</v>
      </c>
      <c r="E1" s="74" t="s">
        <v>64</v>
      </c>
      <c r="F1" s="53" t="s">
        <v>67</v>
      </c>
      <c r="G1" s="75"/>
      <c r="H1" s="54"/>
      <c r="I1" s="54"/>
      <c r="J1" s="54"/>
      <c r="K1" s="76"/>
      <c r="L1" s="77" t="s">
        <v>68</v>
      </c>
      <c r="M1" s="78" t="s">
        <v>69</v>
      </c>
      <c r="N1" s="79"/>
      <c r="O1" s="78" t="s">
        <v>70</v>
      </c>
      <c r="P1" s="79"/>
      <c r="Q1" s="77" t="s">
        <v>97</v>
      </c>
      <c r="R1" s="73" t="s">
        <v>98</v>
      </c>
      <c r="S1" s="80" t="s">
        <v>71</v>
      </c>
      <c r="T1" s="81" t="s">
        <v>95</v>
      </c>
      <c r="U1" s="82" t="s">
        <v>2</v>
      </c>
      <c r="V1" s="53" t="s">
        <v>96</v>
      </c>
      <c r="W1" s="54"/>
      <c r="X1" s="78" t="s">
        <v>66</v>
      </c>
      <c r="Y1" s="79"/>
      <c r="Z1" s="53" t="s">
        <v>87</v>
      </c>
      <c r="AA1" s="76"/>
      <c r="AB1" s="52" t="s">
        <v>88</v>
      </c>
      <c r="AC1" s="52" t="s">
        <v>72</v>
      </c>
      <c r="AD1" s="52" t="s">
        <v>73</v>
      </c>
      <c r="AE1" s="83" t="s">
        <v>65</v>
      </c>
      <c r="AF1" s="84" t="s">
        <v>89</v>
      </c>
      <c r="AG1" s="84" t="s">
        <v>94</v>
      </c>
      <c r="AH1" s="84" t="s">
        <v>90</v>
      </c>
      <c r="AI1" s="85" t="s">
        <v>92</v>
      </c>
      <c r="AJ1" s="86" t="s">
        <v>74</v>
      </c>
      <c r="AK1" s="87" t="s">
        <v>91</v>
      </c>
      <c r="AL1" s="88" t="s">
        <v>75</v>
      </c>
      <c r="AM1" s="56" t="s">
        <v>3</v>
      </c>
      <c r="AN1" s="60" t="s">
        <v>76</v>
      </c>
      <c r="AO1" s="19"/>
      <c r="AP1" s="7"/>
      <c r="AQ1" s="7"/>
      <c r="AR1" s="7"/>
    </row>
    <row r="2" spans="1:44" ht="99" customHeight="1">
      <c r="A2" s="55"/>
      <c r="B2" s="55"/>
      <c r="C2" s="89"/>
      <c r="D2" s="62"/>
      <c r="E2" s="90"/>
      <c r="F2" s="91" t="s">
        <v>77</v>
      </c>
      <c r="G2" s="91" t="s">
        <v>78</v>
      </c>
      <c r="H2" s="91" t="s">
        <v>79</v>
      </c>
      <c r="I2" s="91" t="s">
        <v>78</v>
      </c>
      <c r="J2" s="91"/>
      <c r="K2" s="91" t="s">
        <v>78</v>
      </c>
      <c r="L2" s="92"/>
      <c r="M2" s="91" t="s">
        <v>80</v>
      </c>
      <c r="N2" s="91" t="s">
        <v>78</v>
      </c>
      <c r="O2" s="91" t="s">
        <v>80</v>
      </c>
      <c r="P2" s="91" t="s">
        <v>78</v>
      </c>
      <c r="Q2" s="93"/>
      <c r="R2" s="89"/>
      <c r="S2" s="94"/>
      <c r="T2" s="95"/>
      <c r="U2" s="96" t="s">
        <v>81</v>
      </c>
      <c r="V2" s="97" t="s">
        <v>82</v>
      </c>
      <c r="W2" s="97" t="s">
        <v>83</v>
      </c>
      <c r="X2" s="97" t="s">
        <v>84</v>
      </c>
      <c r="Y2" s="98" t="s">
        <v>85</v>
      </c>
      <c r="Z2" s="91" t="s">
        <v>81</v>
      </c>
      <c r="AA2" s="91" t="s">
        <v>78</v>
      </c>
      <c r="AB2" s="91" t="s">
        <v>78</v>
      </c>
      <c r="AC2" s="91" t="s">
        <v>81</v>
      </c>
      <c r="AD2" s="91" t="s">
        <v>78</v>
      </c>
      <c r="AE2" s="99"/>
      <c r="AF2" s="100"/>
      <c r="AG2" s="100"/>
      <c r="AH2" s="100"/>
      <c r="AI2" s="101"/>
      <c r="AJ2" s="101"/>
      <c r="AK2" s="102"/>
      <c r="AL2" s="103"/>
      <c r="AM2" s="57"/>
      <c r="AN2" s="59"/>
      <c r="AO2" s="19"/>
      <c r="AP2" s="7"/>
      <c r="AQ2" s="7"/>
      <c r="AR2" s="7"/>
    </row>
    <row r="3" spans="1:44" ht="12.75" customHeight="1">
      <c r="A3" s="1" t="s">
        <v>4</v>
      </c>
      <c r="B3" s="23">
        <f>2059.4+328</f>
        <v>2387.4</v>
      </c>
      <c r="C3" s="104">
        <v>2</v>
      </c>
      <c r="D3" s="37">
        <v>150598.55438211473</v>
      </c>
      <c r="E3" s="48">
        <v>45885.966469200001</v>
      </c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104">
        <v>1</v>
      </c>
      <c r="S3" s="47" t="e">
        <f>B3*#REF!</f>
        <v>#REF!</v>
      </c>
      <c r="T3" s="47">
        <v>19817.159764494983</v>
      </c>
      <c r="U3" s="105"/>
      <c r="V3" s="47"/>
      <c r="W3" s="47"/>
      <c r="X3" s="47"/>
      <c r="Y3" s="47"/>
      <c r="Z3" s="47"/>
      <c r="AA3" s="47"/>
      <c r="AB3" s="47"/>
      <c r="AC3" s="47"/>
      <c r="AD3" s="47"/>
      <c r="AE3" s="47">
        <v>75876.09</v>
      </c>
      <c r="AF3" s="47">
        <v>47557.008000000002</v>
      </c>
      <c r="AG3" s="47">
        <v>24718.688688968628</v>
      </c>
      <c r="AH3" s="47"/>
      <c r="AI3" s="47">
        <v>722.16</v>
      </c>
      <c r="AJ3" s="47">
        <v>231768.79199999999</v>
      </c>
      <c r="AK3" s="106">
        <v>17451.703008</v>
      </c>
      <c r="AL3" s="47">
        <v>102160.87639468988</v>
      </c>
      <c r="AM3" s="12"/>
      <c r="AN3" s="12">
        <f>D3+E3+T3+Y3+AE3+AF3+AG3+AH3+AI3+AJ3+AK3+AL3</f>
        <v>716556.99870746827</v>
      </c>
      <c r="AO3" s="20"/>
      <c r="AP3" s="8"/>
      <c r="AQ3" s="8"/>
      <c r="AR3" s="8"/>
    </row>
    <row r="4" spans="1:44" ht="12.75" customHeight="1">
      <c r="A4" s="1" t="s">
        <v>60</v>
      </c>
      <c r="B4" s="24">
        <v>1802.4</v>
      </c>
      <c r="C4" s="104">
        <v>2</v>
      </c>
      <c r="D4" s="37">
        <v>106988.26171497177</v>
      </c>
      <c r="E4" s="48">
        <v>34642.232539199998</v>
      </c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104">
        <v>1</v>
      </c>
      <c r="S4" s="47" t="e">
        <f>B4*#REF!</f>
        <v>#REF!</v>
      </c>
      <c r="T4" s="47">
        <v>14961.233458794401</v>
      </c>
      <c r="U4" s="105"/>
      <c r="V4" s="47"/>
      <c r="W4" s="47"/>
      <c r="X4" s="47"/>
      <c r="Y4" s="47"/>
      <c r="Z4" s="47"/>
      <c r="AA4" s="47"/>
      <c r="AB4" s="47"/>
      <c r="AC4" s="47"/>
      <c r="AD4" s="47"/>
      <c r="AE4" s="47">
        <v>66407.23</v>
      </c>
      <c r="AF4" s="47">
        <v>35903.807999999997</v>
      </c>
      <c r="AG4" s="47">
        <v>18987.452087374153</v>
      </c>
      <c r="AH4" s="47"/>
      <c r="AI4" s="47">
        <v>440.40000000000003</v>
      </c>
      <c r="AJ4" s="47">
        <v>174976.99200000003</v>
      </c>
      <c r="AK4" s="106">
        <v>13175.399807999998</v>
      </c>
      <c r="AL4" s="47">
        <v>77127.738801117972</v>
      </c>
      <c r="AM4" s="12"/>
      <c r="AN4" s="26">
        <f t="shared" ref="AN4:AN62" si="0">D4+E4+T4+Y4+AE4+AF4+AG4+AH4+AI4+AJ4+AK4+AL4</f>
        <v>543610.74840945832</v>
      </c>
      <c r="AO4" s="20"/>
      <c r="AP4" s="8"/>
      <c r="AQ4" s="8"/>
      <c r="AR4" s="8"/>
    </row>
    <row r="5" spans="1:44" ht="12.75" customHeight="1">
      <c r="A5" s="1" t="s">
        <v>5</v>
      </c>
      <c r="B5" s="24">
        <f>1961.1+118.9</f>
        <v>2080</v>
      </c>
      <c r="C5" s="104">
        <v>2</v>
      </c>
      <c r="D5" s="37">
        <v>106142.62992761945</v>
      </c>
      <c r="E5" s="48">
        <v>39977.72064</v>
      </c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104">
        <v>2</v>
      </c>
      <c r="S5" s="47" t="e">
        <f>B5*#REF!</f>
        <v>#REF!</v>
      </c>
      <c r="T5" s="47">
        <v>27165.51575360206</v>
      </c>
      <c r="U5" s="105"/>
      <c r="V5" s="47"/>
      <c r="W5" s="47"/>
      <c r="X5" s="47">
        <v>40</v>
      </c>
      <c r="Y5" s="47">
        <f>X5*225</f>
        <v>9000</v>
      </c>
      <c r="Z5" s="47"/>
      <c r="AA5" s="47"/>
      <c r="AB5" s="47"/>
      <c r="AC5" s="47"/>
      <c r="AD5" s="47"/>
      <c r="AE5" s="47">
        <v>72254.350000000006</v>
      </c>
      <c r="AF5" s="47">
        <v>41433.599999999999</v>
      </c>
      <c r="AG5" s="47">
        <v>21710.636805669237</v>
      </c>
      <c r="AH5" s="47"/>
      <c r="AI5" s="47">
        <v>439.20000000000005</v>
      </c>
      <c r="AJ5" s="47">
        <v>201926.40000000002</v>
      </c>
      <c r="AK5" s="106">
        <v>15204.633599999997</v>
      </c>
      <c r="AL5" s="47">
        <v>89006.711443811233</v>
      </c>
      <c r="AM5" s="12"/>
      <c r="AN5" s="26">
        <f t="shared" si="0"/>
        <v>624261.39817070193</v>
      </c>
      <c r="AO5" s="20"/>
      <c r="AP5" s="8"/>
      <c r="AQ5" s="8"/>
      <c r="AR5" s="8"/>
    </row>
    <row r="6" spans="1:44" s="14" customFormat="1">
      <c r="A6" s="6" t="s">
        <v>6</v>
      </c>
      <c r="B6" s="12">
        <f>3633.4+1504.6</f>
        <v>5138</v>
      </c>
      <c r="C6" s="104">
        <v>4</v>
      </c>
      <c r="D6" s="37">
        <v>447243.71713466762</v>
      </c>
      <c r="E6" s="48">
        <v>110930.02628399996</v>
      </c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>
        <v>51791.040000000001</v>
      </c>
      <c r="R6" s="104">
        <v>1</v>
      </c>
      <c r="S6" s="47" t="e">
        <f>B6*#REF!</f>
        <v>#REF!</v>
      </c>
      <c r="T6" s="47">
        <v>42649.144202888165</v>
      </c>
      <c r="U6" s="46"/>
      <c r="V6" s="47"/>
      <c r="W6" s="47"/>
      <c r="X6" s="47"/>
      <c r="Y6" s="47"/>
      <c r="Z6" s="47"/>
      <c r="AA6" s="47"/>
      <c r="AB6" s="47"/>
      <c r="AC6" s="47"/>
      <c r="AD6" s="47"/>
      <c r="AE6" s="47">
        <v>133868.21</v>
      </c>
      <c r="AF6" s="47">
        <v>179360.16</v>
      </c>
      <c r="AG6" s="47">
        <v>52893.973986311808</v>
      </c>
      <c r="AH6" s="47"/>
      <c r="AI6" s="47">
        <v>2152.3200000000002</v>
      </c>
      <c r="AJ6" s="47">
        <v>498797.04</v>
      </c>
      <c r="AK6" s="106">
        <v>41954.133479999997</v>
      </c>
      <c r="AL6" s="47">
        <v>219863.69394149142</v>
      </c>
      <c r="AM6" s="12"/>
      <c r="AN6" s="26">
        <f t="shared" si="0"/>
        <v>1729712.419029359</v>
      </c>
      <c r="AO6" s="21"/>
      <c r="AP6" s="13"/>
      <c r="AQ6" s="13"/>
      <c r="AR6" s="13"/>
    </row>
    <row r="7" spans="1:44" ht="12.75" customHeight="1">
      <c r="A7" s="1" t="s">
        <v>7</v>
      </c>
      <c r="B7" s="24">
        <v>5664.7</v>
      </c>
      <c r="C7" s="104">
        <v>4</v>
      </c>
      <c r="D7" s="37">
        <v>340227.95930182008</v>
      </c>
      <c r="E7" s="48">
        <v>108875.8625526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104">
        <v>2</v>
      </c>
      <c r="S7" s="47" t="e">
        <f>B7*#REF!</f>
        <v>#REF!</v>
      </c>
      <c r="T7" s="47">
        <v>50733.638023764222</v>
      </c>
      <c r="U7" s="46"/>
      <c r="V7" s="47"/>
      <c r="W7" s="47"/>
      <c r="X7" s="47">
        <v>15</v>
      </c>
      <c r="Y7" s="47">
        <f>X7*225</f>
        <v>3375</v>
      </c>
      <c r="Z7" s="47"/>
      <c r="AA7" s="47"/>
      <c r="AB7" s="47"/>
      <c r="AC7" s="47"/>
      <c r="AD7" s="47"/>
      <c r="AE7" s="47">
        <v>208709.01</v>
      </c>
      <c r="AF7" s="47">
        <v>112840.82399999999</v>
      </c>
      <c r="AG7" s="47">
        <v>59624.122885901219</v>
      </c>
      <c r="AH7" s="47"/>
      <c r="AI7" s="47">
        <v>1995.2400000000002</v>
      </c>
      <c r="AJ7" s="47"/>
      <c r="AK7" s="106">
        <v>28072.723730999998</v>
      </c>
      <c r="AL7" s="47">
        <v>242402.07611334496</v>
      </c>
      <c r="AM7" s="12"/>
      <c r="AN7" s="26">
        <f t="shared" si="0"/>
        <v>1156856.4566084305</v>
      </c>
      <c r="AO7" s="21"/>
      <c r="AP7" s="8"/>
      <c r="AQ7" s="8"/>
      <c r="AR7" s="8"/>
    </row>
    <row r="8" spans="1:44">
      <c r="A8" s="1" t="s">
        <v>8</v>
      </c>
      <c r="B8" s="24">
        <f>2714+264.4</f>
        <v>2978.4</v>
      </c>
      <c r="C8" s="104">
        <v>6</v>
      </c>
      <c r="D8" s="37">
        <v>210839.84205097196</v>
      </c>
      <c r="E8" s="48">
        <v>57245.020747200011</v>
      </c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>
        <v>30022.271999999997</v>
      </c>
      <c r="R8" s="104">
        <v>3</v>
      </c>
      <c r="S8" s="47" t="e">
        <f>B8*#REF!</f>
        <v>#REF!</v>
      </c>
      <c r="T8" s="47">
        <v>31240.390442561718</v>
      </c>
      <c r="U8" s="46">
        <v>30</v>
      </c>
      <c r="V8" s="47"/>
      <c r="W8" s="47"/>
      <c r="X8" s="47">
        <f>15</f>
        <v>15</v>
      </c>
      <c r="Y8" s="47">
        <f>X8*225</f>
        <v>3375</v>
      </c>
      <c r="Z8" s="47"/>
      <c r="AA8" s="47"/>
      <c r="AB8" s="47"/>
      <c r="AC8" s="47"/>
      <c r="AD8" s="47"/>
      <c r="AE8" s="47">
        <v>99994.05</v>
      </c>
      <c r="AF8" s="47">
        <v>59329.728000000003</v>
      </c>
      <c r="AG8" s="47">
        <v>31225.082035194831</v>
      </c>
      <c r="AH8" s="47"/>
      <c r="AI8" s="47">
        <v>1305.5999999999999</v>
      </c>
      <c r="AJ8" s="47"/>
      <c r="AK8" s="106">
        <v>15488.186328</v>
      </c>
      <c r="AL8" s="47">
        <v>127450.76411742663</v>
      </c>
      <c r="AM8" s="12"/>
      <c r="AN8" s="26">
        <f t="shared" si="0"/>
        <v>637493.66372135514</v>
      </c>
      <c r="AO8" s="21"/>
      <c r="AP8" s="8"/>
      <c r="AQ8" s="8"/>
      <c r="AR8" s="8"/>
    </row>
    <row r="9" spans="1:44" ht="12.75" customHeight="1">
      <c r="A9" s="1" t="s">
        <v>9</v>
      </c>
      <c r="B9" s="24">
        <f>10000.8+155.2</f>
        <v>10156</v>
      </c>
      <c r="C9" s="104">
        <v>7</v>
      </c>
      <c r="D9" s="37">
        <v>472605.43823504949</v>
      </c>
      <c r="E9" s="48">
        <v>195198.909048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104">
        <v>2</v>
      </c>
      <c r="S9" s="47" t="e">
        <f>B9*#REF!</f>
        <v>#REF!</v>
      </c>
      <c r="T9" s="47">
        <v>88014.700958453133</v>
      </c>
      <c r="U9" s="46"/>
      <c r="V9" s="47"/>
      <c r="W9" s="47"/>
      <c r="X9" s="47">
        <v>15</v>
      </c>
      <c r="Y9" s="47">
        <f>X9*225</f>
        <v>3375</v>
      </c>
      <c r="Z9" s="47"/>
      <c r="AA9" s="47"/>
      <c r="AB9" s="47"/>
      <c r="AC9" s="47"/>
      <c r="AD9" s="47"/>
      <c r="AE9" s="47">
        <v>368445.25</v>
      </c>
      <c r="AF9" s="47">
        <v>202307.52</v>
      </c>
      <c r="AG9" s="47">
        <v>106792.53507998885</v>
      </c>
      <c r="AH9" s="47">
        <v>149772.22</v>
      </c>
      <c r="AI9" s="47">
        <v>3751.2000000000003</v>
      </c>
      <c r="AJ9" s="47"/>
      <c r="AK9" s="106">
        <v>50330.393880000003</v>
      </c>
      <c r="AL9" s="47">
        <v>434592.38529968599</v>
      </c>
      <c r="AM9" s="12"/>
      <c r="AN9" s="26">
        <f t="shared" si="0"/>
        <v>2075185.5525011774</v>
      </c>
      <c r="AO9" s="21"/>
      <c r="AP9" s="8"/>
      <c r="AQ9" s="8"/>
      <c r="AR9" s="8"/>
    </row>
    <row r="10" spans="1:44" ht="12.75" customHeight="1">
      <c r="A10" s="1" t="s">
        <v>10</v>
      </c>
      <c r="B10" s="24">
        <f>7921.5+137.9</f>
        <v>8059.4</v>
      </c>
      <c r="C10" s="104">
        <v>4</v>
      </c>
      <c r="D10" s="37">
        <v>320725.13066935388</v>
      </c>
      <c r="E10" s="48">
        <v>154902.13544519999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104">
        <v>3</v>
      </c>
      <c r="S10" s="47" t="e">
        <f>B10*#REF!</f>
        <v>#REF!</v>
      </c>
      <c r="T10" s="47">
        <v>96288.693107971354</v>
      </c>
      <c r="U10" s="46"/>
      <c r="V10" s="47">
        <v>360</v>
      </c>
      <c r="W10" s="47"/>
      <c r="X10" s="47"/>
      <c r="Y10" s="47"/>
      <c r="Z10" s="47"/>
      <c r="AA10" s="47"/>
      <c r="AB10" s="47"/>
      <c r="AC10" s="47"/>
      <c r="AD10" s="47"/>
      <c r="AE10" s="47">
        <v>291858.08</v>
      </c>
      <c r="AF10" s="47">
        <v>160543.24799999999</v>
      </c>
      <c r="AG10" s="47">
        <v>84652.890947505119</v>
      </c>
      <c r="AH10" s="47">
        <v>150221.72</v>
      </c>
      <c r="AI10" s="47">
        <v>2988</v>
      </c>
      <c r="AJ10" s="47"/>
      <c r="AK10" s="106">
        <v>39940.210361999998</v>
      </c>
      <c r="AL10" s="47">
        <v>344875.33183185203</v>
      </c>
      <c r="AM10" s="12"/>
      <c r="AN10" s="26">
        <f t="shared" si="0"/>
        <v>1646995.4403638821</v>
      </c>
      <c r="AO10" s="21"/>
      <c r="AP10" s="8"/>
      <c r="AQ10" s="8"/>
      <c r="AR10" s="8"/>
    </row>
    <row r="11" spans="1:44" ht="12.75" customHeight="1">
      <c r="A11" s="1" t="s">
        <v>11</v>
      </c>
      <c r="B11" s="24">
        <f>7880.8+129.5</f>
        <v>8010.3</v>
      </c>
      <c r="C11" s="104">
        <v>6</v>
      </c>
      <c r="D11" s="37">
        <v>452433.11943865858</v>
      </c>
      <c r="E11" s="48">
        <v>153958.4305974</v>
      </c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104">
        <v>4</v>
      </c>
      <c r="S11" s="47" t="e">
        <f>B11*#REF!</f>
        <v>#REF!</v>
      </c>
      <c r="T11" s="47">
        <v>104760.32732744161</v>
      </c>
      <c r="U11" s="46">
        <v>30</v>
      </c>
      <c r="V11" s="47">
        <v>380</v>
      </c>
      <c r="W11" s="47"/>
      <c r="X11" s="47">
        <v>20</v>
      </c>
      <c r="Y11" s="47">
        <f>20*225</f>
        <v>4500</v>
      </c>
      <c r="Z11" s="47"/>
      <c r="AA11" s="47"/>
      <c r="AB11" s="47"/>
      <c r="AC11" s="47"/>
      <c r="AD11" s="47"/>
      <c r="AE11" s="47">
        <v>290288.52</v>
      </c>
      <c r="AF11" s="47">
        <v>159565.17600000001</v>
      </c>
      <c r="AG11" s="47">
        <v>84186.274920602082</v>
      </c>
      <c r="AH11" s="47"/>
      <c r="AI11" s="47">
        <v>2963.64</v>
      </c>
      <c r="AJ11" s="47"/>
      <c r="AK11" s="106">
        <v>39696.884019000005</v>
      </c>
      <c r="AL11" s="47">
        <v>342774.25994151976</v>
      </c>
      <c r="AM11" s="12"/>
      <c r="AN11" s="26">
        <f t="shared" si="0"/>
        <v>1635126.6322446219</v>
      </c>
      <c r="AO11" s="21"/>
      <c r="AP11" s="8"/>
      <c r="AQ11" s="8"/>
      <c r="AR11" s="8"/>
    </row>
    <row r="12" spans="1:44">
      <c r="A12" s="1" t="s">
        <v>1</v>
      </c>
      <c r="B12" s="24">
        <f>18233.9+941.9</f>
        <v>19175.800000000003</v>
      </c>
      <c r="C12" s="104">
        <v>11</v>
      </c>
      <c r="D12" s="37">
        <v>1428129.4547121369</v>
      </c>
      <c r="E12" s="48">
        <v>368559.98819640005</v>
      </c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107">
        <v>193292.06400000001</v>
      </c>
      <c r="R12" s="104">
        <v>3</v>
      </c>
      <c r="S12" s="47" t="e">
        <f>B12*#REF!</f>
        <v>#REF!</v>
      </c>
      <c r="T12" s="47">
        <v>161952.81393650119</v>
      </c>
      <c r="U12" s="46"/>
      <c r="V12" s="47"/>
      <c r="W12" s="47"/>
      <c r="X12" s="47"/>
      <c r="Y12" s="47"/>
      <c r="Z12" s="47"/>
      <c r="AA12" s="47"/>
      <c r="AB12" s="47"/>
      <c r="AC12" s="47"/>
      <c r="AD12" s="47"/>
      <c r="AE12" s="47">
        <v>671835.42</v>
      </c>
      <c r="AF12" s="47">
        <v>354958.46399999998</v>
      </c>
      <c r="AG12" s="47">
        <v>200211.61328488091</v>
      </c>
      <c r="AH12" s="47"/>
      <c r="AI12" s="47">
        <v>6431.52</v>
      </c>
      <c r="AJ12" s="47"/>
      <c r="AK12" s="106">
        <v>99717.419886000018</v>
      </c>
      <c r="AL12" s="47">
        <v>820564.85447319027</v>
      </c>
      <c r="AM12" s="12"/>
      <c r="AN12" s="26">
        <f t="shared" si="0"/>
        <v>4112361.5484891096</v>
      </c>
      <c r="AO12" s="21"/>
      <c r="AP12" s="8"/>
      <c r="AQ12" s="8"/>
      <c r="AR12" s="8"/>
    </row>
    <row r="13" spans="1:44" ht="12.75" customHeight="1">
      <c r="A13" s="1" t="s">
        <v>12</v>
      </c>
      <c r="B13" s="24">
        <f>4195.4+61.7</f>
        <v>4257.0999999999995</v>
      </c>
      <c r="C13" s="104">
        <v>7</v>
      </c>
      <c r="D13" s="37">
        <v>248783.5190996484</v>
      </c>
      <c r="E13" s="48">
        <v>81821.708911799986</v>
      </c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104">
        <v>2</v>
      </c>
      <c r="S13" s="47" t="e">
        <f>B13*#REF!</f>
        <v>#REF!</v>
      </c>
      <c r="T13" s="47">
        <v>49362.032266663133</v>
      </c>
      <c r="U13" s="46">
        <v>150</v>
      </c>
      <c r="V13" s="47"/>
      <c r="W13" s="47"/>
      <c r="X13" s="47"/>
      <c r="Y13" s="47"/>
      <c r="Z13" s="47"/>
      <c r="AA13" s="47"/>
      <c r="AB13" s="47"/>
      <c r="AC13" s="47"/>
      <c r="AD13" s="47"/>
      <c r="AE13" s="47">
        <v>154574.42000000001</v>
      </c>
      <c r="AF13" s="47">
        <v>84801.431999999986</v>
      </c>
      <c r="AG13" s="47">
        <v>44718.162595295435</v>
      </c>
      <c r="AH13" s="47"/>
      <c r="AI13" s="47">
        <v>1492.56</v>
      </c>
      <c r="AJ13" s="47"/>
      <c r="AK13" s="106">
        <v>21097.038182999997</v>
      </c>
      <c r="AL13" s="47">
        <v>182168.49581127343</v>
      </c>
      <c r="AM13" s="12"/>
      <c r="AN13" s="26">
        <f t="shared" si="0"/>
        <v>868819.36886768055</v>
      </c>
      <c r="AO13" s="21"/>
      <c r="AP13" s="8"/>
      <c r="AQ13" s="8"/>
      <c r="AR13" s="8"/>
    </row>
    <row r="14" spans="1:44">
      <c r="A14" s="1" t="s">
        <v>13</v>
      </c>
      <c r="B14" s="24">
        <v>2065.6999999999998</v>
      </c>
      <c r="C14" s="104">
        <v>4</v>
      </c>
      <c r="D14" s="37">
        <v>130211.88410686704</v>
      </c>
      <c r="E14" s="48">
        <v>44598.706752599996</v>
      </c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104">
        <v>1</v>
      </c>
      <c r="S14" s="47" t="e">
        <f>B14*#REF!</f>
        <v>#REF!</v>
      </c>
      <c r="T14" s="47">
        <v>17146.815332796043</v>
      </c>
      <c r="U14" s="46"/>
      <c r="V14" s="47"/>
      <c r="W14" s="47"/>
      <c r="X14" s="47"/>
      <c r="Y14" s="47"/>
      <c r="Z14" s="47"/>
      <c r="AA14" s="47"/>
      <c r="AB14" s="47"/>
      <c r="AC14" s="47"/>
      <c r="AD14" s="47"/>
      <c r="AE14" s="47">
        <v>76108.210000000006</v>
      </c>
      <c r="AF14" s="47">
        <v>78446.423999999999</v>
      </c>
      <c r="AG14" s="47">
        <v>21554.638897630259</v>
      </c>
      <c r="AH14" s="47"/>
      <c r="AI14" s="47">
        <v>461.64</v>
      </c>
      <c r="AJ14" s="47">
        <v>200538.15599999999</v>
      </c>
      <c r="AK14" s="106">
        <v>16362.451013999997</v>
      </c>
      <c r="AL14" s="47">
        <v>88394.790302635025</v>
      </c>
      <c r="AM14" s="12"/>
      <c r="AN14" s="26">
        <f t="shared" si="0"/>
        <v>673823.71640652837</v>
      </c>
      <c r="AO14" s="21"/>
      <c r="AP14" s="8"/>
      <c r="AQ14" s="8"/>
      <c r="AR14" s="8"/>
    </row>
    <row r="15" spans="1:44" ht="12.75" customHeight="1">
      <c r="A15" s="1" t="s">
        <v>14</v>
      </c>
      <c r="B15" s="24">
        <v>2061.3000000000002</v>
      </c>
      <c r="C15" s="104">
        <v>4</v>
      </c>
      <c r="D15" s="37">
        <v>130422.58323894326</v>
      </c>
      <c r="E15" s="48">
        <v>44503.710233399994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104">
        <v>1</v>
      </c>
      <c r="S15" s="47" t="e">
        <f>B15*#REF!</f>
        <v>#REF!</v>
      </c>
      <c r="T15" s="47">
        <v>17110.292126394197</v>
      </c>
      <c r="U15" s="46"/>
      <c r="V15" s="47"/>
      <c r="W15" s="47"/>
      <c r="X15" s="47"/>
      <c r="Y15" s="47"/>
      <c r="Z15" s="47"/>
      <c r="AA15" s="47"/>
      <c r="AB15" s="47"/>
      <c r="AC15" s="47"/>
      <c r="AD15" s="47"/>
      <c r="AE15" s="47">
        <v>75946.100000000006</v>
      </c>
      <c r="AF15" s="47">
        <v>78348.216000000015</v>
      </c>
      <c r="AG15" s="47">
        <v>21483.907618233658</v>
      </c>
      <c r="AH15" s="47"/>
      <c r="AI15" s="47">
        <v>468.72</v>
      </c>
      <c r="AJ15" s="47">
        <v>200111.00400000002</v>
      </c>
      <c r="AK15" s="106">
        <v>16327.598526</v>
      </c>
      <c r="AL15" s="47">
        <v>88206.506874580824</v>
      </c>
      <c r="AM15" s="12"/>
      <c r="AN15" s="26">
        <f t="shared" si="0"/>
        <v>672928.638617552</v>
      </c>
      <c r="AO15" s="21"/>
      <c r="AP15" s="8"/>
      <c r="AQ15" s="8"/>
      <c r="AR15" s="8"/>
    </row>
    <row r="16" spans="1:44" ht="12.75" customHeight="1">
      <c r="A16" s="1" t="s">
        <v>17</v>
      </c>
      <c r="B16" s="24">
        <v>2076.6999999999998</v>
      </c>
      <c r="C16" s="104">
        <v>4</v>
      </c>
      <c r="D16" s="37">
        <v>130401.23627667656</v>
      </c>
      <c r="E16" s="48">
        <v>44836.198050599996</v>
      </c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104">
        <v>1</v>
      </c>
      <c r="S16" s="47" t="e">
        <f>B16*#REF!</f>
        <v>#REF!</v>
      </c>
      <c r="T16" s="47">
        <v>17238.123348800669</v>
      </c>
      <c r="U16" s="46"/>
      <c r="V16" s="47"/>
      <c r="W16" s="47"/>
      <c r="X16" s="47"/>
      <c r="Y16" s="47"/>
      <c r="Z16" s="47"/>
      <c r="AA16" s="47"/>
      <c r="AB16" s="47"/>
      <c r="AC16" s="47"/>
      <c r="AD16" s="47"/>
      <c r="AE16" s="47">
        <v>76513.490000000005</v>
      </c>
      <c r="AF16" s="47">
        <v>78691.943999999989</v>
      </c>
      <c r="AG16" s="47">
        <v>21638.258596121777</v>
      </c>
      <c r="AH16" s="47"/>
      <c r="AI16" s="47">
        <v>420.59999999999997</v>
      </c>
      <c r="AJ16" s="47">
        <v>201606.03599999996</v>
      </c>
      <c r="AK16" s="106">
        <v>16449.582233999998</v>
      </c>
      <c r="AL16" s="47">
        <v>88865.498872770564</v>
      </c>
      <c r="AM16" s="12"/>
      <c r="AN16" s="26">
        <f t="shared" si="0"/>
        <v>676660.96737896954</v>
      </c>
      <c r="AO16" s="21"/>
      <c r="AP16" s="8"/>
      <c r="AQ16" s="8"/>
      <c r="AR16" s="8"/>
    </row>
    <row r="17" spans="1:44" ht="12.75" customHeight="1">
      <c r="A17" s="1" t="s">
        <v>15</v>
      </c>
      <c r="B17" s="24">
        <f>18029.8+520.5</f>
        <v>18550.3</v>
      </c>
      <c r="C17" s="104">
        <v>8</v>
      </c>
      <c r="D17" s="37">
        <v>1133777.9097834225</v>
      </c>
      <c r="E17" s="48">
        <v>356537.84191740002</v>
      </c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104">
        <v>3</v>
      </c>
      <c r="S17" s="47" t="e">
        <f>B17*#REF!</f>
        <v>#REF!</v>
      </c>
      <c r="T17" s="47">
        <v>178745.85811732896</v>
      </c>
      <c r="U17" s="46">
        <v>250</v>
      </c>
      <c r="V17" s="47"/>
      <c r="W17" s="47"/>
      <c r="X17" s="47"/>
      <c r="Y17" s="47"/>
      <c r="Z17" s="47"/>
      <c r="AA17" s="47"/>
      <c r="AB17" s="47"/>
      <c r="AC17" s="47"/>
      <c r="AD17" s="47"/>
      <c r="AE17" s="47">
        <v>664271.39</v>
      </c>
      <c r="AF17" s="47">
        <v>369521.97599999997</v>
      </c>
      <c r="AG17" s="47">
        <v>194126.49165702215</v>
      </c>
      <c r="AH17" s="47"/>
      <c r="AI17" s="47">
        <v>7071.48</v>
      </c>
      <c r="AJ17" s="47"/>
      <c r="AK17" s="106">
        <v>91930.278219</v>
      </c>
      <c r="AL17" s="47">
        <v>793798.6535077556</v>
      </c>
      <c r="AM17" s="12"/>
      <c r="AN17" s="26">
        <f t="shared" si="0"/>
        <v>3789781.8792019286</v>
      </c>
      <c r="AO17" s="21"/>
      <c r="AP17" s="8"/>
      <c r="AQ17" s="8"/>
      <c r="AR17" s="8"/>
    </row>
    <row r="18" spans="1:44">
      <c r="A18" s="1" t="s">
        <v>18</v>
      </c>
      <c r="B18" s="24">
        <v>4248.3</v>
      </c>
      <c r="C18" s="104">
        <v>7</v>
      </c>
      <c r="D18" s="37">
        <v>240683.61336380077</v>
      </c>
      <c r="E18" s="48">
        <v>73693.484310600004</v>
      </c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104">
        <v>2</v>
      </c>
      <c r="S18" s="47" t="e">
        <f>B18*#REF!</f>
        <v>#REF!</v>
      </c>
      <c r="T18" s="47">
        <v>37507.985853859442</v>
      </c>
      <c r="U18" s="46">
        <v>24</v>
      </c>
      <c r="V18" s="47"/>
      <c r="W18" s="47"/>
      <c r="X18" s="47"/>
      <c r="Y18" s="47"/>
      <c r="Z18" s="47"/>
      <c r="AA18" s="47"/>
      <c r="AB18" s="47"/>
      <c r="AC18" s="47"/>
      <c r="AD18" s="47"/>
      <c r="AE18" s="47">
        <v>156523.46</v>
      </c>
      <c r="AF18" s="47">
        <v>28033.415999999997</v>
      </c>
      <c r="AG18" s="47">
        <v>44683.158036502231</v>
      </c>
      <c r="AH18" s="47"/>
      <c r="AI18" s="47">
        <v>1489.56</v>
      </c>
      <c r="AJ18" s="47"/>
      <c r="AK18" s="106">
        <v>19001.243961</v>
      </c>
      <c r="AL18" s="47">
        <v>181791.92895516506</v>
      </c>
      <c r="AM18" s="12"/>
      <c r="AN18" s="26">
        <f t="shared" si="0"/>
        <v>783407.8504809275</v>
      </c>
      <c r="AO18" s="21"/>
      <c r="AP18" s="8"/>
      <c r="AQ18" s="8"/>
      <c r="AR18" s="8"/>
    </row>
    <row r="19" spans="1:44" ht="12.75" customHeight="1">
      <c r="A19" s="1" t="s">
        <v>19</v>
      </c>
      <c r="B19" s="24">
        <v>7041.4</v>
      </c>
      <c r="C19" s="104">
        <v>4</v>
      </c>
      <c r="D19" s="37">
        <v>422700.08804516331</v>
      </c>
      <c r="E19" s="48">
        <v>135336.11640120001</v>
      </c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104">
        <v>2</v>
      </c>
      <c r="S19" s="47" t="e">
        <f>B19*#REF!</f>
        <v>#REF!</v>
      </c>
      <c r="T19" s="47">
        <v>63398.751263179576</v>
      </c>
      <c r="U19" s="46"/>
      <c r="V19" s="47"/>
      <c r="W19" s="47"/>
      <c r="X19" s="47">
        <v>20</v>
      </c>
      <c r="Y19" s="47">
        <f>X19*225</f>
        <v>4500</v>
      </c>
      <c r="Z19" s="47"/>
      <c r="AA19" s="47"/>
      <c r="AB19" s="47"/>
      <c r="AC19" s="47"/>
      <c r="AD19" s="47"/>
      <c r="AE19" s="47">
        <v>259431.85</v>
      </c>
      <c r="AF19" s="47">
        <v>140264.68799999997</v>
      </c>
      <c r="AG19" s="47">
        <v>74040.315941653549</v>
      </c>
      <c r="AH19" s="47"/>
      <c r="AI19" s="47">
        <v>2494.92</v>
      </c>
      <c r="AJ19" s="47"/>
      <c r="AK19" s="106">
        <v>34895.277221999997</v>
      </c>
      <c r="AL19" s="47">
        <v>301313.39325021749</v>
      </c>
      <c r="AM19" s="12"/>
      <c r="AN19" s="26">
        <f t="shared" si="0"/>
        <v>1438375.4001234137</v>
      </c>
      <c r="AO19" s="21"/>
      <c r="AP19" s="8"/>
      <c r="AQ19" s="8"/>
      <c r="AR19" s="8"/>
    </row>
    <row r="20" spans="1:44">
      <c r="A20" s="1" t="s">
        <v>20</v>
      </c>
      <c r="B20" s="24">
        <v>5646.8</v>
      </c>
      <c r="C20" s="104">
        <v>5</v>
      </c>
      <c r="D20" s="37">
        <v>240084.35568003915</v>
      </c>
      <c r="E20" s="48">
        <v>97952.679237599994</v>
      </c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104">
        <v>2</v>
      </c>
      <c r="S20" s="47" t="e">
        <f>B20*#REF!</f>
        <v>#REF!</v>
      </c>
      <c r="T20" s="47">
        <v>50585.054979538509</v>
      </c>
      <c r="U20" s="46"/>
      <c r="V20" s="47"/>
      <c r="W20" s="47"/>
      <c r="X20" s="47">
        <v>15</v>
      </c>
      <c r="Y20" s="47">
        <f>X20*225</f>
        <v>3375</v>
      </c>
      <c r="Z20" s="47"/>
      <c r="AA20" s="47"/>
      <c r="AB20" s="47"/>
      <c r="AC20" s="47"/>
      <c r="AD20" s="47"/>
      <c r="AE20" s="47">
        <v>208049.51</v>
      </c>
      <c r="AF20" s="47">
        <v>112484.25599999999</v>
      </c>
      <c r="AG20" s="47">
        <v>59367.4169310832</v>
      </c>
      <c r="AH20" s="47"/>
      <c r="AI20" s="47">
        <v>2024.88</v>
      </c>
      <c r="AJ20" s="47"/>
      <c r="AK20" s="106">
        <v>25256.272955999997</v>
      </c>
      <c r="AL20" s="47">
        <v>241636.10489466987</v>
      </c>
      <c r="AM20" s="12"/>
      <c r="AN20" s="26">
        <f t="shared" si="0"/>
        <v>1040815.5306789307</v>
      </c>
      <c r="AO20" s="21"/>
      <c r="AP20" s="8"/>
      <c r="AQ20" s="8"/>
      <c r="AR20" s="8"/>
    </row>
    <row r="21" spans="1:44" ht="12.75" customHeight="1">
      <c r="A21" s="1" t="s">
        <v>16</v>
      </c>
      <c r="B21" s="24">
        <v>5225.2</v>
      </c>
      <c r="C21" s="104">
        <v>5</v>
      </c>
      <c r="D21" s="37">
        <v>223129.00342624856</v>
      </c>
      <c r="E21" s="48">
        <v>100428.64706160002</v>
      </c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104">
        <v>3</v>
      </c>
      <c r="S21" s="47" t="e">
        <f>B21*#REF!</f>
        <v>#REF!</v>
      </c>
      <c r="T21" s="47">
        <v>43372.967747943017</v>
      </c>
      <c r="U21" s="46"/>
      <c r="V21" s="47"/>
      <c r="W21" s="47"/>
      <c r="X21" s="47"/>
      <c r="Y21" s="47"/>
      <c r="Z21" s="47"/>
      <c r="AA21" s="47"/>
      <c r="AB21" s="47"/>
      <c r="AC21" s="47"/>
      <c r="AD21" s="47"/>
      <c r="AE21" s="47">
        <v>271389.696</v>
      </c>
      <c r="AF21" s="47">
        <v>110983.24799999999</v>
      </c>
      <c r="AG21" s="47">
        <v>55425.860341626401</v>
      </c>
      <c r="AH21" s="47"/>
      <c r="AI21" s="47">
        <v>1288.56</v>
      </c>
      <c r="AJ21" s="47">
        <v>507262.41599999997</v>
      </c>
      <c r="AK21" s="106">
        <v>38195.793984000004</v>
      </c>
      <c r="AL21" s="47">
        <v>223595.12915202041</v>
      </c>
      <c r="AM21" s="12"/>
      <c r="AN21" s="26">
        <f t="shared" si="0"/>
        <v>1575071.3217134387</v>
      </c>
      <c r="AO21" s="21"/>
      <c r="AP21" s="8"/>
      <c r="AQ21" s="8"/>
      <c r="AR21" s="8"/>
    </row>
    <row r="22" spans="1:44" ht="12.75" customHeight="1">
      <c r="A22" s="1" t="s">
        <v>21</v>
      </c>
      <c r="B22" s="24">
        <v>2094.9</v>
      </c>
      <c r="C22" s="104">
        <v>2</v>
      </c>
      <c r="D22" s="37">
        <v>110348.60804854325</v>
      </c>
      <c r="E22" s="48">
        <v>40264.099504200007</v>
      </c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104">
        <v>2</v>
      </c>
      <c r="S22" s="47" t="e">
        <f>B22*#REF!</f>
        <v>#REF!</v>
      </c>
      <c r="T22" s="47">
        <v>24814.196611644693</v>
      </c>
      <c r="U22" s="46"/>
      <c r="V22" s="47"/>
      <c r="W22" s="47"/>
      <c r="X22" s="47">
        <v>30</v>
      </c>
      <c r="Y22" s="47">
        <f>X22*225</f>
        <v>6750</v>
      </c>
      <c r="Z22" s="47"/>
      <c r="AA22" s="47"/>
      <c r="AB22" s="47"/>
      <c r="AC22" s="47"/>
      <c r="AD22" s="47"/>
      <c r="AE22" s="47">
        <v>77184.039999999994</v>
      </c>
      <c r="AF22" s="47">
        <v>41730.408000000003</v>
      </c>
      <c r="AG22" s="47">
        <v>21739.550388171392</v>
      </c>
      <c r="AH22" s="47"/>
      <c r="AI22" s="47">
        <v>467.28</v>
      </c>
      <c r="AJ22" s="47">
        <v>203372.89200000002</v>
      </c>
      <c r="AK22" s="106">
        <v>15313.551408000003</v>
      </c>
      <c r="AL22" s="47">
        <v>89644.307597903913</v>
      </c>
      <c r="AM22" s="12"/>
      <c r="AN22" s="26">
        <f t="shared" si="0"/>
        <v>631628.93355846335</v>
      </c>
      <c r="AO22" s="21"/>
      <c r="AP22" s="8"/>
      <c r="AQ22" s="8"/>
      <c r="AR22" s="8"/>
    </row>
    <row r="23" spans="1:44" ht="12.75" customHeight="1">
      <c r="A23" s="1" t="s">
        <v>22</v>
      </c>
      <c r="B23" s="24">
        <f>1971.5+325</f>
        <v>2296.5</v>
      </c>
      <c r="C23" s="104">
        <v>2</v>
      </c>
      <c r="D23" s="37">
        <v>145735.55290614328</v>
      </c>
      <c r="E23" s="48">
        <v>44138.863196999991</v>
      </c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104">
        <v>1</v>
      </c>
      <c r="S23" s="47" t="e">
        <f>B23*#REF!</f>
        <v>#REF!</v>
      </c>
      <c r="T23" s="47">
        <v>19062.623523147657</v>
      </c>
      <c r="U23" s="46"/>
      <c r="V23" s="47"/>
      <c r="W23" s="47"/>
      <c r="X23" s="47"/>
      <c r="Y23" s="47"/>
      <c r="Z23" s="47"/>
      <c r="AA23" s="47"/>
      <c r="AB23" s="47"/>
      <c r="AC23" s="47"/>
      <c r="AD23" s="47"/>
      <c r="AE23" s="47">
        <v>72637.53</v>
      </c>
      <c r="AF23" s="47">
        <v>45746.28</v>
      </c>
      <c r="AG23" s="47">
        <v>26842.456007797791</v>
      </c>
      <c r="AH23" s="47"/>
      <c r="AI23" s="47">
        <v>434.64</v>
      </c>
      <c r="AJ23" s="47">
        <v>222944.22000000003</v>
      </c>
      <c r="AK23" s="106">
        <v>16787.23128</v>
      </c>
      <c r="AL23" s="47">
        <v>98271.11193784255</v>
      </c>
      <c r="AM23" s="12"/>
      <c r="AN23" s="26">
        <f t="shared" si="0"/>
        <v>692600.50885193131</v>
      </c>
      <c r="AO23" s="21"/>
      <c r="AP23" s="8"/>
      <c r="AQ23" s="8"/>
      <c r="AR23" s="8"/>
    </row>
    <row r="24" spans="1:44">
      <c r="A24" s="1" t="s">
        <v>23</v>
      </c>
      <c r="B24" s="24">
        <f>7039.1+95.2</f>
        <v>7134.3</v>
      </c>
      <c r="C24" s="104">
        <v>6</v>
      </c>
      <c r="D24" s="37">
        <v>510347.18518837279</v>
      </c>
      <c r="E24" s="48">
        <v>137121.65978940003</v>
      </c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>
        <v>71913.744000000006</v>
      </c>
      <c r="R24" s="104">
        <v>1</v>
      </c>
      <c r="S24" s="47" t="e">
        <f>B24*#REF!</f>
        <v>#REF!</v>
      </c>
      <c r="T24" s="47">
        <v>59219.888961982295</v>
      </c>
      <c r="U24" s="46"/>
      <c r="V24" s="48"/>
      <c r="W24" s="48"/>
      <c r="X24" s="47"/>
      <c r="Y24" s="47"/>
      <c r="Z24" s="47"/>
      <c r="AA24" s="47"/>
      <c r="AB24" s="47"/>
      <c r="AC24" s="47"/>
      <c r="AD24" s="47"/>
      <c r="AE24" s="47">
        <v>259354.48</v>
      </c>
      <c r="AF24" s="47">
        <v>142115.25599999999</v>
      </c>
      <c r="AG24" s="47">
        <v>74885.2792043683</v>
      </c>
      <c r="AH24" s="47"/>
      <c r="AI24" s="47">
        <v>2473.6799999999998</v>
      </c>
      <c r="AJ24" s="47"/>
      <c r="AK24" s="106">
        <v>37099.572831000005</v>
      </c>
      <c r="AL24" s="47">
        <v>305288.74108345312</v>
      </c>
      <c r="AM24" s="12"/>
      <c r="AN24" s="26">
        <f t="shared" si="0"/>
        <v>1527905.7430585765</v>
      </c>
      <c r="AO24" s="21"/>
      <c r="AP24" s="8"/>
      <c r="AQ24" s="8"/>
      <c r="AR24" s="8"/>
    </row>
    <row r="25" spans="1:44" s="14" customFormat="1" ht="12.75" customHeight="1">
      <c r="A25" s="6" t="s">
        <v>26</v>
      </c>
      <c r="B25" s="12">
        <f>12406+191</f>
        <v>12597</v>
      </c>
      <c r="C25" s="104">
        <v>6</v>
      </c>
      <c r="D25" s="37">
        <v>778139.1020991453</v>
      </c>
      <c r="E25" s="48">
        <v>242115.07062599997</v>
      </c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104">
        <v>3</v>
      </c>
      <c r="S25" s="47" t="e">
        <f>B25*#REF!</f>
        <v>#REF!</v>
      </c>
      <c r="T25" s="47">
        <v>107823.57978275248</v>
      </c>
      <c r="U25" s="46">
        <v>20</v>
      </c>
      <c r="V25" s="47"/>
      <c r="W25" s="47"/>
      <c r="X25" s="47"/>
      <c r="Y25" s="47"/>
      <c r="Z25" s="47"/>
      <c r="AA25" s="47"/>
      <c r="AB25" s="47"/>
      <c r="AC25" s="47"/>
      <c r="AD25" s="47"/>
      <c r="AE25" s="47">
        <v>457039.82</v>
      </c>
      <c r="AF25" s="47">
        <v>250932.24</v>
      </c>
      <c r="AG25" s="47">
        <v>131809.51335433434</v>
      </c>
      <c r="AH25" s="47"/>
      <c r="AI25" s="47">
        <v>3981.24</v>
      </c>
      <c r="AJ25" s="47"/>
      <c r="AK25" s="106">
        <v>62427.330809999999</v>
      </c>
      <c r="AL25" s="47">
        <v>539046.89618158177</v>
      </c>
      <c r="AM25" s="12"/>
      <c r="AN25" s="26">
        <f t="shared" si="0"/>
        <v>2573314.7928538136</v>
      </c>
      <c r="AO25" s="21"/>
      <c r="AP25" s="13"/>
      <c r="AQ25" s="13"/>
      <c r="AR25" s="13"/>
    </row>
    <row r="26" spans="1:44">
      <c r="A26" s="1" t="s">
        <v>27</v>
      </c>
      <c r="B26" s="24">
        <f>2303.1+539.6</f>
        <v>2842.7</v>
      </c>
      <c r="C26" s="104">
        <v>5</v>
      </c>
      <c r="D26" s="37">
        <v>211614.26482886722</v>
      </c>
      <c r="E26" s="48">
        <v>61374.228438599996</v>
      </c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104">
        <v>1</v>
      </c>
      <c r="S26" s="47" t="e">
        <f>B26*#REF!</f>
        <v>#REF!</v>
      </c>
      <c r="T26" s="47">
        <v>23596.481554213733</v>
      </c>
      <c r="U26" s="46"/>
      <c r="V26" s="47"/>
      <c r="W26" s="47"/>
      <c r="X26" s="47"/>
      <c r="Y26" s="47"/>
      <c r="Z26" s="47"/>
      <c r="AA26" s="47"/>
      <c r="AB26" s="47"/>
      <c r="AC26" s="47"/>
      <c r="AD26" s="47"/>
      <c r="AE26" s="47">
        <v>84854.92</v>
      </c>
      <c r="AF26" s="47">
        <v>95789.063999999998</v>
      </c>
      <c r="AG26" s="47">
        <v>29390.818327440356</v>
      </c>
      <c r="AH26" s="47"/>
      <c r="AI26" s="47">
        <v>1127.1600000000001</v>
      </c>
      <c r="AJ26" s="47">
        <v>275969.31599999999</v>
      </c>
      <c r="AK26" s="106">
        <v>22517.083553999997</v>
      </c>
      <c r="AL26" s="47">
        <v>121643.93202948182</v>
      </c>
      <c r="AM26" s="12"/>
      <c r="AN26" s="26">
        <f t="shared" si="0"/>
        <v>927877.26873260317</v>
      </c>
      <c r="AO26" s="21"/>
      <c r="AP26" s="8"/>
      <c r="AQ26" s="8"/>
      <c r="AR26" s="8"/>
    </row>
    <row r="27" spans="1:44" s="14" customFormat="1" ht="12.75" customHeight="1">
      <c r="A27" s="6" t="s">
        <v>28</v>
      </c>
      <c r="B27" s="12">
        <v>2856.8</v>
      </c>
      <c r="C27" s="104">
        <v>7</v>
      </c>
      <c r="D27" s="37">
        <v>171918.71988289579</v>
      </c>
      <c r="E27" s="48">
        <v>54907.86169440001</v>
      </c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104">
        <v>2</v>
      </c>
      <c r="S27" s="47" t="e">
        <f>B27*#REF!</f>
        <v>#REF!</v>
      </c>
      <c r="T27" s="47">
        <v>26518.52182927421</v>
      </c>
      <c r="U27" s="46">
        <v>30</v>
      </c>
      <c r="V27" s="47"/>
      <c r="W27" s="47"/>
      <c r="X27" s="47"/>
      <c r="Y27" s="47"/>
      <c r="Z27" s="47"/>
      <c r="AA27" s="47"/>
      <c r="AB27" s="47"/>
      <c r="AC27" s="47"/>
      <c r="AD27" s="47"/>
      <c r="AE27" s="47">
        <v>105255.34</v>
      </c>
      <c r="AF27" s="47">
        <v>56907.456000000006</v>
      </c>
      <c r="AG27" s="47">
        <v>30041.992677324946</v>
      </c>
      <c r="AH27" s="47"/>
      <c r="AI27" s="47">
        <v>1039.32</v>
      </c>
      <c r="AJ27" s="47"/>
      <c r="AK27" s="106">
        <v>14157.529463999999</v>
      </c>
      <c r="AL27" s="47">
        <v>122247.29483301922</v>
      </c>
      <c r="AM27" s="12"/>
      <c r="AN27" s="26">
        <f t="shared" si="0"/>
        <v>582994.03638091416</v>
      </c>
      <c r="AO27" s="21"/>
      <c r="AP27" s="13"/>
      <c r="AQ27" s="13"/>
      <c r="AR27" s="13"/>
    </row>
    <row r="28" spans="1:44" ht="12.75" customHeight="1">
      <c r="A28" s="1" t="s">
        <v>29</v>
      </c>
      <c r="B28" s="24">
        <v>4283.1000000000004</v>
      </c>
      <c r="C28" s="104">
        <v>7</v>
      </c>
      <c r="D28" s="37">
        <v>297855.15077374369</v>
      </c>
      <c r="E28" s="48">
        <v>82321.430419800017</v>
      </c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>
        <v>43173.648000000001</v>
      </c>
      <c r="R28" s="104">
        <v>3</v>
      </c>
      <c r="S28" s="47" t="e">
        <f>B28*#REF!</f>
        <v>#REF!</v>
      </c>
      <c r="T28" s="47">
        <v>39265.351213583162</v>
      </c>
      <c r="U28" s="46"/>
      <c r="V28" s="47"/>
      <c r="W28" s="47"/>
      <c r="X28" s="47">
        <v>15</v>
      </c>
      <c r="Y28" s="47">
        <f>X28*225</f>
        <v>3375</v>
      </c>
      <c r="Z28" s="47"/>
      <c r="AA28" s="47"/>
      <c r="AB28" s="47"/>
      <c r="AC28" s="47"/>
      <c r="AD28" s="47"/>
      <c r="AE28" s="47">
        <v>157805.63</v>
      </c>
      <c r="AF28" s="47">
        <v>85319.351999999999</v>
      </c>
      <c r="AG28" s="47">
        <v>45002.785155366306</v>
      </c>
      <c r="AH28" s="47"/>
      <c r="AI28" s="47">
        <v>1542</v>
      </c>
      <c r="AJ28" s="47"/>
      <c r="AK28" s="106">
        <v>22272.848127000005</v>
      </c>
      <c r="AL28" s="47">
        <v>183281.07970432114</v>
      </c>
      <c r="AM28" s="12"/>
      <c r="AN28" s="26">
        <f t="shared" si="0"/>
        <v>918040.62739381427</v>
      </c>
      <c r="AO28" s="21"/>
      <c r="AP28" s="8"/>
      <c r="AQ28" s="8"/>
      <c r="AR28" s="8"/>
    </row>
    <row r="29" spans="1:44" s="14" customFormat="1" ht="12.75" customHeight="1">
      <c r="A29" s="6" t="s">
        <v>24</v>
      </c>
      <c r="B29" s="12">
        <v>8422.7000000000007</v>
      </c>
      <c r="C29" s="104">
        <v>5</v>
      </c>
      <c r="D29" s="37">
        <v>620551.40842315403</v>
      </c>
      <c r="E29" s="48">
        <v>146105.05621140002</v>
      </c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>
        <v>84900.816000000006</v>
      </c>
      <c r="R29" s="104">
        <v>1</v>
      </c>
      <c r="S29" s="47" t="e">
        <f>B29*#REF!</f>
        <v>#REF!</v>
      </c>
      <c r="T29" s="47">
        <v>69914.547854742341</v>
      </c>
      <c r="U29" s="46"/>
      <c r="V29" s="47"/>
      <c r="W29" s="47"/>
      <c r="X29" s="47"/>
      <c r="Y29" s="47"/>
      <c r="Z29" s="47"/>
      <c r="AA29" s="47"/>
      <c r="AB29" s="47"/>
      <c r="AC29" s="47"/>
      <c r="AD29" s="47"/>
      <c r="AE29" s="47">
        <v>310239.43</v>
      </c>
      <c r="AF29" s="47"/>
      <c r="AG29" s="47">
        <v>87548.943834956881</v>
      </c>
      <c r="AH29" s="47"/>
      <c r="AI29" s="47">
        <v>3432.3599999999997</v>
      </c>
      <c r="AJ29" s="47"/>
      <c r="AK29" s="106">
        <v>39730.802397000007</v>
      </c>
      <c r="AL29" s="47">
        <v>360421.55215278314</v>
      </c>
      <c r="AM29" s="12"/>
      <c r="AN29" s="26">
        <f t="shared" si="0"/>
        <v>1637944.1008740366</v>
      </c>
      <c r="AO29" s="21"/>
      <c r="AP29" s="13"/>
      <c r="AQ29" s="13"/>
      <c r="AR29" s="13"/>
    </row>
    <row r="30" spans="1:44">
      <c r="A30" s="1" t="s">
        <v>25</v>
      </c>
      <c r="B30" s="24">
        <f>8336.5+1455.8</f>
        <v>9792.2999999999993</v>
      </c>
      <c r="C30" s="104">
        <v>15</v>
      </c>
      <c r="D30" s="37">
        <v>642708.31494780176</v>
      </c>
      <c r="E30" s="48">
        <v>188208.57395340002</v>
      </c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104">
        <v>3</v>
      </c>
      <c r="S30" s="47" t="e">
        <f>B30*#REF!</f>
        <v>#REF!</v>
      </c>
      <c r="T30" s="47">
        <v>89120.725920191078</v>
      </c>
      <c r="U30" s="46">
        <v>15</v>
      </c>
      <c r="V30" s="47"/>
      <c r="W30" s="47"/>
      <c r="X30" s="47">
        <v>26</v>
      </c>
      <c r="Y30" s="47">
        <f>X30*225</f>
        <v>5850</v>
      </c>
      <c r="Z30" s="47"/>
      <c r="AA30" s="47"/>
      <c r="AB30" s="47"/>
      <c r="AC30" s="47"/>
      <c r="AD30" s="47"/>
      <c r="AE30" s="47">
        <v>307148.23</v>
      </c>
      <c r="AF30" s="47">
        <v>195062.61599999998</v>
      </c>
      <c r="AG30" s="47">
        <v>102083.58407622829</v>
      </c>
      <c r="AH30" s="47"/>
      <c r="AI30" s="47">
        <v>3596.6400000000003</v>
      </c>
      <c r="AJ30" s="47"/>
      <c r="AK30" s="106">
        <v>48527.994878999998</v>
      </c>
      <c r="AL30" s="47">
        <v>419029.04830347729</v>
      </c>
      <c r="AM30" s="12"/>
      <c r="AN30" s="26">
        <f t="shared" si="0"/>
        <v>2001335.7280800981</v>
      </c>
      <c r="AO30" s="21"/>
      <c r="AP30" s="8"/>
      <c r="AQ30" s="8"/>
      <c r="AR30" s="8"/>
    </row>
    <row r="31" spans="1:44" s="14" customFormat="1" ht="12.75" customHeight="1">
      <c r="A31" s="6" t="s">
        <v>30</v>
      </c>
      <c r="B31" s="12">
        <f>12438.8+76.5</f>
        <v>12515.3</v>
      </c>
      <c r="C31" s="104">
        <v>6</v>
      </c>
      <c r="D31" s="37">
        <v>771086.55989246897</v>
      </c>
      <c r="E31" s="48">
        <v>240544.7918874</v>
      </c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104">
        <v>3</v>
      </c>
      <c r="S31" s="47" t="e">
        <f>B31*#REF!</f>
        <v>#REF!</v>
      </c>
      <c r="T31" s="47">
        <v>105288.61024569991</v>
      </c>
      <c r="U31" s="46">
        <v>15</v>
      </c>
      <c r="V31" s="47"/>
      <c r="W31" s="47"/>
      <c r="X31" s="47"/>
      <c r="Y31" s="47"/>
      <c r="Z31" s="47"/>
      <c r="AA31" s="47"/>
      <c r="AB31" s="47"/>
      <c r="AC31" s="47"/>
      <c r="AD31" s="47"/>
      <c r="AE31" s="47">
        <v>458292.5</v>
      </c>
      <c r="AF31" s="47">
        <v>249304.77599999995</v>
      </c>
      <c r="AG31" s="47">
        <v>130797.29234826547</v>
      </c>
      <c r="AH31" s="47"/>
      <c r="AI31" s="47">
        <v>4390.92</v>
      </c>
      <c r="AJ31" s="47"/>
      <c r="AK31" s="106">
        <v>62022.447669000001</v>
      </c>
      <c r="AL31" s="47">
        <v>535550.81525612052</v>
      </c>
      <c r="AM31" s="12"/>
      <c r="AN31" s="26">
        <f t="shared" si="0"/>
        <v>2557278.7132989545</v>
      </c>
      <c r="AO31" s="21"/>
      <c r="AP31" s="13"/>
      <c r="AQ31" s="13"/>
      <c r="AR31" s="13"/>
    </row>
    <row r="32" spans="1:44">
      <c r="A32" s="1" t="s">
        <v>31</v>
      </c>
      <c r="B32" s="24">
        <v>4262</v>
      </c>
      <c r="C32" s="104">
        <v>12</v>
      </c>
      <c r="D32" s="37">
        <v>254387.08688438177</v>
      </c>
      <c r="E32" s="48">
        <v>81915.887196000011</v>
      </c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104">
        <v>2</v>
      </c>
      <c r="S32" s="47" t="e">
        <f>B32*#REF!</f>
        <v>#REF!</v>
      </c>
      <c r="T32" s="47">
        <v>39090.205837428839</v>
      </c>
      <c r="U32" s="46"/>
      <c r="V32" s="47"/>
      <c r="W32" s="47"/>
      <c r="X32" s="47">
        <v>15</v>
      </c>
      <c r="Y32" s="47">
        <f>X32*225</f>
        <v>3375</v>
      </c>
      <c r="Z32" s="47"/>
      <c r="AA32" s="47"/>
      <c r="AB32" s="47"/>
      <c r="AC32" s="47"/>
      <c r="AD32" s="47"/>
      <c r="AE32" s="47">
        <v>157028.23000000001</v>
      </c>
      <c r="AF32" s="47">
        <v>84899.040000000008</v>
      </c>
      <c r="AG32" s="47">
        <v>44793.188270078033</v>
      </c>
      <c r="AH32" s="47"/>
      <c r="AI32" s="47">
        <v>1479.72</v>
      </c>
      <c r="AJ32" s="47"/>
      <c r="AK32" s="106">
        <v>21121.321260000001</v>
      </c>
      <c r="AL32" s="47">
        <v>182378.17508342478</v>
      </c>
      <c r="AM32" s="12"/>
      <c r="AN32" s="26">
        <f t="shared" si="0"/>
        <v>870467.85453131353</v>
      </c>
      <c r="AO32" s="21"/>
      <c r="AP32" s="8"/>
      <c r="AQ32" s="8"/>
      <c r="AR32" s="8"/>
    </row>
    <row r="33" spans="1:44">
      <c r="A33" s="1" t="s">
        <v>32</v>
      </c>
      <c r="B33" s="24">
        <f>2313.5+496.5</f>
        <v>2810</v>
      </c>
      <c r="C33" s="104">
        <v>5</v>
      </c>
      <c r="D33" s="37">
        <v>215880.02446952436</v>
      </c>
      <c r="E33" s="48">
        <v>57465.151920000011</v>
      </c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104">
        <v>1</v>
      </c>
      <c r="S33" s="47" t="e">
        <f>B33*#REF!</f>
        <v>#REF!</v>
      </c>
      <c r="T33" s="47">
        <v>23325.047724818167</v>
      </c>
      <c r="U33" s="46"/>
      <c r="V33" s="47"/>
      <c r="W33" s="47"/>
      <c r="X33" s="47"/>
      <c r="Y33" s="47"/>
      <c r="Z33" s="106"/>
      <c r="AA33" s="106"/>
      <c r="AB33" s="106"/>
      <c r="AC33" s="106"/>
      <c r="AD33" s="106"/>
      <c r="AE33" s="47">
        <v>86501.84</v>
      </c>
      <c r="AF33" s="47">
        <v>55975.199999999997</v>
      </c>
      <c r="AG33" s="47">
        <v>29091.762069197383</v>
      </c>
      <c r="AH33" s="47"/>
      <c r="AI33" s="47">
        <v>1127.04</v>
      </c>
      <c r="AJ33" s="47">
        <v>272794.8</v>
      </c>
      <c r="AK33" s="106">
        <v>21432.179100000001</v>
      </c>
      <c r="AL33" s="47">
        <v>120244.64382553345</v>
      </c>
      <c r="AM33" s="12"/>
      <c r="AN33" s="26">
        <f t="shared" si="0"/>
        <v>883837.68910907325</v>
      </c>
      <c r="AO33" s="21"/>
      <c r="AP33" s="8"/>
      <c r="AQ33" s="8"/>
      <c r="AR33" s="8"/>
    </row>
    <row r="34" spans="1:44" ht="12.75" customHeight="1">
      <c r="A34" s="1" t="s">
        <v>61</v>
      </c>
      <c r="B34" s="24">
        <v>3335.39</v>
      </c>
      <c r="C34" s="104">
        <v>11</v>
      </c>
      <c r="D34" s="37">
        <v>197395.33051463586</v>
      </c>
      <c r="E34" s="48">
        <v>64106.38925262</v>
      </c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104">
        <v>2</v>
      </c>
      <c r="S34" s="47" t="e">
        <f>B34*#REF!</f>
        <v>#REF!</v>
      </c>
      <c r="T34" s="47">
        <v>31398.667591060948</v>
      </c>
      <c r="U34" s="46"/>
      <c r="V34" s="47"/>
      <c r="W34" s="47"/>
      <c r="X34" s="47">
        <v>15</v>
      </c>
      <c r="Y34" s="47">
        <f>X34*225</f>
        <v>3375</v>
      </c>
      <c r="Z34" s="47"/>
      <c r="AA34" s="47"/>
      <c r="AB34" s="47"/>
      <c r="AC34" s="47"/>
      <c r="AD34" s="47"/>
      <c r="AE34" s="47">
        <v>122888.78</v>
      </c>
      <c r="AF34" s="47">
        <v>66440.968799999988</v>
      </c>
      <c r="AG34" s="47">
        <v>34804.628912875538</v>
      </c>
      <c r="AH34" s="47"/>
      <c r="AI34" s="47">
        <v>1492.44</v>
      </c>
      <c r="AJ34" s="47"/>
      <c r="AK34" s="106">
        <v>16529.292284700001</v>
      </c>
      <c r="AL34" s="47">
        <v>142726.96888585266</v>
      </c>
      <c r="AM34" s="12"/>
      <c r="AN34" s="26">
        <f t="shared" si="0"/>
        <v>681158.46624174505</v>
      </c>
      <c r="AO34" s="21"/>
      <c r="AP34" s="8"/>
      <c r="AQ34" s="8"/>
      <c r="AR34" s="8"/>
    </row>
    <row r="35" spans="1:44">
      <c r="A35" s="1" t="s">
        <v>33</v>
      </c>
      <c r="B35" s="24">
        <v>3324.1</v>
      </c>
      <c r="C35" s="104">
        <v>14</v>
      </c>
      <c r="D35" s="37">
        <v>226582.78033307684</v>
      </c>
      <c r="E35" s="48">
        <v>63889.394797799992</v>
      </c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>
        <v>33506.928</v>
      </c>
      <c r="R35" s="104">
        <v>2</v>
      </c>
      <c r="S35" s="47" t="e">
        <f>B35*#REF!</f>
        <v>#REF!</v>
      </c>
      <c r="T35" s="47">
        <v>32542.45236372529</v>
      </c>
      <c r="U35" s="46"/>
      <c r="V35" s="47"/>
      <c r="W35" s="47"/>
      <c r="X35" s="47">
        <v>20</v>
      </c>
      <c r="Y35" s="47">
        <f>X35*225</f>
        <v>4500</v>
      </c>
      <c r="Z35" s="47"/>
      <c r="AA35" s="47"/>
      <c r="AB35" s="47"/>
      <c r="AC35" s="47"/>
      <c r="AD35" s="47"/>
      <c r="AE35" s="47">
        <v>122472.44</v>
      </c>
      <c r="AF35" s="47">
        <v>66216.071999999986</v>
      </c>
      <c r="AG35" s="47">
        <v>34665.123805060153</v>
      </c>
      <c r="AH35" s="47"/>
      <c r="AI35" s="47">
        <v>1469.76</v>
      </c>
      <c r="AJ35" s="47"/>
      <c r="AK35" s="106">
        <v>17285.885096999998</v>
      </c>
      <c r="AL35" s="47">
        <v>142243.85072614081</v>
      </c>
      <c r="AM35" s="12"/>
      <c r="AN35" s="26">
        <f t="shared" si="0"/>
        <v>711867.75912280311</v>
      </c>
      <c r="AO35" s="21"/>
      <c r="AP35" s="8"/>
      <c r="AQ35" s="8"/>
      <c r="AR35" s="8"/>
    </row>
    <row r="36" spans="1:44">
      <c r="A36" s="1" t="s">
        <v>34</v>
      </c>
      <c r="B36" s="24">
        <f>13387.8+1213.1</f>
        <v>14600.9</v>
      </c>
      <c r="C36" s="104">
        <v>9</v>
      </c>
      <c r="D36" s="37">
        <v>932569.18728835508</v>
      </c>
      <c r="E36" s="48">
        <v>280630.1448522</v>
      </c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104">
        <v>2</v>
      </c>
      <c r="S36" s="47" t="e">
        <f>B36*#REF!</f>
        <v>#REF!</v>
      </c>
      <c r="T36" s="47">
        <v>124910.61008017707</v>
      </c>
      <c r="U36" s="46"/>
      <c r="V36" s="47"/>
      <c r="W36" s="47"/>
      <c r="X36" s="47">
        <v>15</v>
      </c>
      <c r="Y36" s="47">
        <f>X36*225</f>
        <v>3375</v>
      </c>
      <c r="Z36" s="47"/>
      <c r="AA36" s="47"/>
      <c r="AB36" s="47"/>
      <c r="AC36" s="47"/>
      <c r="AD36" s="47"/>
      <c r="AE36" s="47">
        <v>495478.95</v>
      </c>
      <c r="AF36" s="47">
        <v>290849.92799999996</v>
      </c>
      <c r="AG36" s="47">
        <v>151656.96778225768</v>
      </c>
      <c r="AH36" s="47"/>
      <c r="AI36" s="47">
        <v>5938.68</v>
      </c>
      <c r="AJ36" s="47"/>
      <c r="AK36" s="106">
        <v>72358.118157000004</v>
      </c>
      <c r="AL36" s="47">
        <v>624797.1601538189</v>
      </c>
      <c r="AM36" s="12"/>
      <c r="AN36" s="26">
        <f t="shared" si="0"/>
        <v>2982564.7463138085</v>
      </c>
      <c r="AO36" s="21"/>
      <c r="AP36" s="8"/>
      <c r="AQ36" s="8"/>
      <c r="AR36" s="8"/>
    </row>
    <row r="37" spans="1:44" ht="12.75" customHeight="1">
      <c r="A37" s="1" t="s">
        <v>35</v>
      </c>
      <c r="B37" s="24">
        <v>5598.4</v>
      </c>
      <c r="C37" s="104">
        <v>16</v>
      </c>
      <c r="D37" s="37">
        <v>344712.43013287726</v>
      </c>
      <c r="E37" s="48">
        <v>107601.5727072</v>
      </c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104">
        <v>3</v>
      </c>
      <c r="S37" s="47" t="e">
        <f>B37*#REF!</f>
        <v>#REF!</v>
      </c>
      <c r="T37" s="47">
        <v>46470.799709118153</v>
      </c>
      <c r="U37" s="46"/>
      <c r="V37" s="47"/>
      <c r="W37" s="47"/>
      <c r="X37" s="47"/>
      <c r="Y37" s="47">
        <f>X37*225</f>
        <v>0</v>
      </c>
      <c r="Z37" s="47"/>
      <c r="AA37" s="47"/>
      <c r="AB37" s="47"/>
      <c r="AC37" s="47"/>
      <c r="AD37" s="47"/>
      <c r="AE37" s="47">
        <v>206266.26</v>
      </c>
      <c r="AF37" s="47">
        <v>111520.128</v>
      </c>
      <c r="AG37" s="47">
        <v>58738.697857720515</v>
      </c>
      <c r="AH37" s="47"/>
      <c r="AI37" s="47">
        <v>1999.3200000000002</v>
      </c>
      <c r="AJ37" s="47"/>
      <c r="AK37" s="106">
        <v>27744.158832000001</v>
      </c>
      <c r="AL37" s="47">
        <v>239564.98718607347</v>
      </c>
      <c r="AM37" s="12"/>
      <c r="AN37" s="26">
        <f t="shared" si="0"/>
        <v>1144618.3544249895</v>
      </c>
      <c r="AO37" s="21"/>
      <c r="AP37" s="8"/>
      <c r="AQ37" s="8"/>
      <c r="AR37" s="8"/>
    </row>
    <row r="38" spans="1:44">
      <c r="A38" s="2" t="s">
        <v>36</v>
      </c>
      <c r="B38" s="25">
        <f>4141.8+117.6</f>
        <v>4259.4000000000005</v>
      </c>
      <c r="C38" s="104">
        <v>10</v>
      </c>
      <c r="D38" s="37">
        <v>281939.41891697218</v>
      </c>
      <c r="E38" s="48">
        <v>85903.928470800034</v>
      </c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104">
        <v>3</v>
      </c>
      <c r="S38" s="47" t="e">
        <f>B38*#REF!</f>
        <v>#REF!</v>
      </c>
      <c r="T38" s="47">
        <v>48035.823942736839</v>
      </c>
      <c r="U38" s="46"/>
      <c r="V38" s="47"/>
      <c r="W38" s="47"/>
      <c r="X38" s="47">
        <v>40</v>
      </c>
      <c r="Y38" s="47">
        <f>X38*225</f>
        <v>9000</v>
      </c>
      <c r="Z38" s="47"/>
      <c r="AA38" s="47"/>
      <c r="AB38" s="47"/>
      <c r="AC38" s="47"/>
      <c r="AD38" s="47"/>
      <c r="AE38" s="47">
        <v>152562.75</v>
      </c>
      <c r="AF38" s="47">
        <v>84847.248000000007</v>
      </c>
      <c r="AG38" s="47">
        <v>44734.729014070945</v>
      </c>
      <c r="AH38" s="47"/>
      <c r="AI38" s="47">
        <v>1502.28</v>
      </c>
      <c r="AJ38" s="47"/>
      <c r="AK38" s="106">
        <v>22149.604098000007</v>
      </c>
      <c r="AL38" s="47">
        <v>182266.91669412001</v>
      </c>
      <c r="AM38" s="12"/>
      <c r="AN38" s="26">
        <f t="shared" si="0"/>
        <v>912942.69913670002</v>
      </c>
      <c r="AO38" s="21"/>
      <c r="AP38" s="8"/>
      <c r="AQ38" s="8"/>
      <c r="AR38" s="8"/>
    </row>
    <row r="39" spans="1:44" s="14" customFormat="1">
      <c r="A39" s="6" t="s">
        <v>37</v>
      </c>
      <c r="B39" s="12">
        <f>7096.1+235.4</f>
        <v>7331.5</v>
      </c>
      <c r="C39" s="104">
        <v>10</v>
      </c>
      <c r="D39" s="37">
        <v>458605.22517804906</v>
      </c>
      <c r="E39" s="48">
        <v>140911.85522700002</v>
      </c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104">
        <v>1</v>
      </c>
      <c r="S39" s="47" t="e">
        <f>B39*#REF!</f>
        <v>#REF!</v>
      </c>
      <c r="T39" s="47">
        <v>60856.792667083413</v>
      </c>
      <c r="U39" s="46"/>
      <c r="V39" s="47"/>
      <c r="W39" s="47"/>
      <c r="X39" s="47"/>
      <c r="Y39" s="47"/>
      <c r="Z39" s="47"/>
      <c r="AA39" s="47"/>
      <c r="AB39" s="47"/>
      <c r="AC39" s="47"/>
      <c r="AD39" s="47"/>
      <c r="AE39" s="106">
        <v>261439.83</v>
      </c>
      <c r="AF39" s="47">
        <v>146043.47999999998</v>
      </c>
      <c r="AG39" s="47">
        <v>77004.576544598109</v>
      </c>
      <c r="AH39" s="47"/>
      <c r="AI39" s="47">
        <v>3296.3999999999996</v>
      </c>
      <c r="AJ39" s="47"/>
      <c r="AK39" s="106">
        <v>36332.934495000001</v>
      </c>
      <c r="AL39" s="47">
        <v>313727.26199533755</v>
      </c>
      <c r="AM39" s="12"/>
      <c r="AN39" s="26">
        <f t="shared" si="0"/>
        <v>1498218.3561070682</v>
      </c>
      <c r="AO39" s="21"/>
      <c r="AP39" s="13"/>
      <c r="AQ39" s="13"/>
      <c r="AR39" s="13"/>
    </row>
    <row r="40" spans="1:44" ht="12.75" customHeight="1">
      <c r="A40" s="2" t="s">
        <v>38</v>
      </c>
      <c r="B40" s="25">
        <f>13911.1+66.7</f>
        <v>13977.800000000001</v>
      </c>
      <c r="C40" s="104">
        <v>9</v>
      </c>
      <c r="D40" s="37">
        <v>999253.37956032658</v>
      </c>
      <c r="E40" s="48">
        <v>301782.35138040007</v>
      </c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107">
        <v>140896.22400000002</v>
      </c>
      <c r="R40" s="104">
        <v>3</v>
      </c>
      <c r="S40" s="47" t="e">
        <f>B40*#REF!</f>
        <v>#REF!</v>
      </c>
      <c r="T40" s="47">
        <v>125925.92600995139</v>
      </c>
      <c r="U40" s="46"/>
      <c r="V40" s="47"/>
      <c r="W40" s="47"/>
      <c r="X40" s="47">
        <v>40</v>
      </c>
      <c r="Y40" s="47">
        <f t="shared" ref="Y40:Y45" si="1">X40*225</f>
        <v>9000</v>
      </c>
      <c r="Z40" s="47"/>
      <c r="AA40" s="47"/>
      <c r="AB40" s="47"/>
      <c r="AC40" s="47"/>
      <c r="AD40" s="47"/>
      <c r="AE40" s="47">
        <v>514372.43</v>
      </c>
      <c r="AF40" s="106">
        <v>538364.49600000004</v>
      </c>
      <c r="AG40" s="47">
        <v>145924.8748522517</v>
      </c>
      <c r="AH40" s="47"/>
      <c r="AI40" s="47">
        <v>2814.96</v>
      </c>
      <c r="AJ40" s="107">
        <v>1356964.824</v>
      </c>
      <c r="AK40" s="106">
        <v>114135.16678800002</v>
      </c>
      <c r="AL40" s="47">
        <v>598133.65924005036</v>
      </c>
      <c r="AM40" s="12"/>
      <c r="AN40" s="26">
        <f t="shared" si="0"/>
        <v>4706672.0678309798</v>
      </c>
      <c r="AO40" s="21"/>
      <c r="AP40" s="8"/>
      <c r="AQ40" s="8"/>
      <c r="AR40" s="8"/>
    </row>
    <row r="41" spans="1:44" s="14" customFormat="1">
      <c r="A41" s="6" t="s">
        <v>39</v>
      </c>
      <c r="B41" s="12">
        <f>15867.8+16.4</f>
        <v>15884.199999999999</v>
      </c>
      <c r="C41" s="104">
        <v>11</v>
      </c>
      <c r="D41" s="37">
        <v>1134976.7839716792</v>
      </c>
      <c r="E41" s="48">
        <v>352647.33764039993</v>
      </c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107">
        <v>56916.719999999994</v>
      </c>
      <c r="R41" s="104">
        <v>4</v>
      </c>
      <c r="S41" s="47" t="e">
        <f>B41*#REF!</f>
        <v>#REF!</v>
      </c>
      <c r="T41" s="47">
        <v>136800.43525642587</v>
      </c>
      <c r="U41" s="46"/>
      <c r="V41" s="47"/>
      <c r="W41" s="47"/>
      <c r="X41" s="47">
        <v>20</v>
      </c>
      <c r="Y41" s="47">
        <f t="shared" si="1"/>
        <v>4500</v>
      </c>
      <c r="Z41" s="47"/>
      <c r="AA41" s="47"/>
      <c r="AB41" s="47"/>
      <c r="AC41" s="47"/>
      <c r="AD41" s="47"/>
      <c r="AE41" s="47">
        <v>584692.49</v>
      </c>
      <c r="AF41" s="47">
        <v>613255.34400000004</v>
      </c>
      <c r="AG41" s="47">
        <v>165880.37217990929</v>
      </c>
      <c r="AH41" s="47"/>
      <c r="AI41" s="47">
        <v>3932.16</v>
      </c>
      <c r="AJ41" s="107">
        <v>1542038.1359999999</v>
      </c>
      <c r="AK41" s="106">
        <v>129701.79973199996</v>
      </c>
      <c r="AL41" s="47">
        <v>679711.73361335881</v>
      </c>
      <c r="AM41" s="12"/>
      <c r="AN41" s="26">
        <f t="shared" si="0"/>
        <v>5348136.5923937727</v>
      </c>
      <c r="AO41" s="21"/>
      <c r="AP41" s="13"/>
      <c r="AQ41" s="13"/>
      <c r="AR41" s="13"/>
    </row>
    <row r="42" spans="1:44">
      <c r="A42" s="2" t="s">
        <v>40</v>
      </c>
      <c r="B42" s="25">
        <f>5646.5</f>
        <v>5646.5</v>
      </c>
      <c r="C42" s="104">
        <v>17</v>
      </c>
      <c r="D42" s="37">
        <v>335156.36752995342</v>
      </c>
      <c r="E42" s="48">
        <v>121908.60128699998</v>
      </c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104">
        <v>2</v>
      </c>
      <c r="S42" s="47" t="e">
        <f>B42*#REF!</f>
        <v>#REF!</v>
      </c>
      <c r="T42" s="47">
        <v>54295.064760920206</v>
      </c>
      <c r="U42" s="46"/>
      <c r="V42" s="47"/>
      <c r="W42" s="47"/>
      <c r="X42" s="47">
        <v>30</v>
      </c>
      <c r="Y42" s="47">
        <f t="shared" si="1"/>
        <v>6750</v>
      </c>
      <c r="Z42" s="47"/>
      <c r="AA42" s="47"/>
      <c r="AB42" s="47"/>
      <c r="AC42" s="47"/>
      <c r="AD42" s="47"/>
      <c r="AE42" s="47">
        <v>208115.81</v>
      </c>
      <c r="AF42" s="47">
        <v>223049.88</v>
      </c>
      <c r="AG42" s="47">
        <v>59126.93009385161</v>
      </c>
      <c r="AH42" s="47"/>
      <c r="AI42" s="47">
        <v>1231.92</v>
      </c>
      <c r="AJ42" s="107">
        <v>548162.22</v>
      </c>
      <c r="AK42" s="106">
        <v>44726.03942999999</v>
      </c>
      <c r="AL42" s="47">
        <v>241623.26738821159</v>
      </c>
      <c r="AM42" s="12"/>
      <c r="AN42" s="26">
        <f t="shared" si="0"/>
        <v>1844146.1004899368</v>
      </c>
      <c r="AO42" s="21"/>
      <c r="AP42" s="8"/>
      <c r="AQ42" s="8"/>
      <c r="AR42" s="8"/>
    </row>
    <row r="43" spans="1:44" ht="12.75" customHeight="1">
      <c r="A43" s="2" t="s">
        <v>41</v>
      </c>
      <c r="B43" s="25">
        <v>5615.2</v>
      </c>
      <c r="C43" s="104">
        <v>7</v>
      </c>
      <c r="D43" s="37">
        <v>489047.90253767732</v>
      </c>
      <c r="E43" s="48">
        <v>121232.8305936</v>
      </c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>
        <v>56601.216</v>
      </c>
      <c r="R43" s="104">
        <v>2</v>
      </c>
      <c r="S43" s="47" t="e">
        <f>B43*#REF!</f>
        <v>#REF!</v>
      </c>
      <c r="T43" s="47">
        <v>51560.251951743405</v>
      </c>
      <c r="U43" s="46"/>
      <c r="V43" s="47"/>
      <c r="W43" s="47"/>
      <c r="X43" s="47">
        <v>20</v>
      </c>
      <c r="Y43" s="47">
        <f t="shared" si="1"/>
        <v>4500</v>
      </c>
      <c r="Z43" s="47"/>
      <c r="AA43" s="47"/>
      <c r="AB43" s="47"/>
      <c r="AC43" s="47"/>
      <c r="AD43" s="47"/>
      <c r="AE43" s="106">
        <v>206885.23</v>
      </c>
      <c r="AF43" s="47">
        <v>125331.26400000001</v>
      </c>
      <c r="AG43" s="47">
        <v>58815.517742689379</v>
      </c>
      <c r="AH43" s="47"/>
      <c r="AI43" s="47">
        <v>1308.3600000000001</v>
      </c>
      <c r="AJ43" s="107">
        <v>545123.61600000004</v>
      </c>
      <c r="AK43" s="106">
        <v>45850.690991999996</v>
      </c>
      <c r="AL43" s="47">
        <v>240283.88754773501</v>
      </c>
      <c r="AM43" s="12"/>
      <c r="AN43" s="26">
        <f t="shared" si="0"/>
        <v>1889939.5513654454</v>
      </c>
      <c r="AO43" s="21"/>
      <c r="AP43" s="8"/>
      <c r="AQ43" s="8"/>
      <c r="AR43" s="8"/>
    </row>
    <row r="44" spans="1:44">
      <c r="A44" s="2" t="s">
        <v>42</v>
      </c>
      <c r="B44" s="25">
        <f>11898.5+180.9</f>
        <v>12079.4</v>
      </c>
      <c r="C44" s="104">
        <v>11</v>
      </c>
      <c r="D44" s="37">
        <v>748485.2378179261</v>
      </c>
      <c r="E44" s="48">
        <v>260795.67136919999</v>
      </c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04">
        <v>2</v>
      </c>
      <c r="S44" s="47" t="e">
        <f>B44*#REF!</f>
        <v>#REF!</v>
      </c>
      <c r="T44" s="47">
        <v>110167.82259329842</v>
      </c>
      <c r="U44" s="46"/>
      <c r="V44" s="47"/>
      <c r="W44" s="47"/>
      <c r="X44" s="47">
        <v>40</v>
      </c>
      <c r="Y44" s="47">
        <f t="shared" si="1"/>
        <v>9000</v>
      </c>
      <c r="Z44" s="47"/>
      <c r="AA44" s="47"/>
      <c r="AB44" s="47"/>
      <c r="AC44" s="47"/>
      <c r="AD44" s="47"/>
      <c r="AE44" s="47">
        <v>438385.81</v>
      </c>
      <c r="AF44" s="47">
        <v>463652.20799999998</v>
      </c>
      <c r="AG44" s="47">
        <v>126228.20085076972</v>
      </c>
      <c r="AH44" s="47"/>
      <c r="AI44" s="47">
        <v>2718.7200000000003</v>
      </c>
      <c r="AJ44" s="107">
        <v>1172668.1519999998</v>
      </c>
      <c r="AK44" s="106">
        <v>95681.16898799999</v>
      </c>
      <c r="AL44" s="47">
        <v>516897.91837229492</v>
      </c>
      <c r="AM44" s="12"/>
      <c r="AN44" s="26">
        <f t="shared" si="0"/>
        <v>3944680.9099914893</v>
      </c>
      <c r="AO44" s="21"/>
      <c r="AP44" s="8"/>
      <c r="AQ44" s="8"/>
      <c r="AR44" s="8"/>
    </row>
    <row r="45" spans="1:44" s="14" customFormat="1">
      <c r="A45" s="6" t="s">
        <v>43</v>
      </c>
      <c r="B45" s="12">
        <v>5657.2</v>
      </c>
      <c r="C45" s="104">
        <v>15</v>
      </c>
      <c r="D45" s="37">
        <v>342551.71154967725</v>
      </c>
      <c r="E45" s="48">
        <v>122139.61554959997</v>
      </c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104">
        <v>1</v>
      </c>
      <c r="S45" s="47" t="e">
        <f>B45*#REF!</f>
        <v>#REF!</v>
      </c>
      <c r="T45" s="47">
        <v>50671.382558306519</v>
      </c>
      <c r="U45" s="46"/>
      <c r="V45" s="47"/>
      <c r="W45" s="47"/>
      <c r="X45" s="47">
        <v>15</v>
      </c>
      <c r="Y45" s="47">
        <f t="shared" si="1"/>
        <v>3375</v>
      </c>
      <c r="Z45" s="47"/>
      <c r="AA45" s="47"/>
      <c r="AB45" s="47"/>
      <c r="AC45" s="47"/>
      <c r="AD45" s="47"/>
      <c r="AE45" s="47">
        <v>208432.68</v>
      </c>
      <c r="AF45" s="47">
        <v>223288.704</v>
      </c>
      <c r="AG45" s="47">
        <v>59255.347955111545</v>
      </c>
      <c r="AH45" s="47"/>
      <c r="AI45" s="47">
        <v>1206.3600000000001</v>
      </c>
      <c r="AJ45" s="107">
        <v>549200.97600000002</v>
      </c>
      <c r="AK45" s="106">
        <v>44810.794343999994</v>
      </c>
      <c r="AL45" s="47">
        <v>242081.1384518889</v>
      </c>
      <c r="AM45" s="12"/>
      <c r="AN45" s="26">
        <f t="shared" si="0"/>
        <v>1847013.7104085844</v>
      </c>
      <c r="AO45" s="21"/>
      <c r="AP45" s="13"/>
      <c r="AQ45" s="13"/>
      <c r="AR45" s="13"/>
    </row>
    <row r="46" spans="1:44" ht="12.75" customHeight="1">
      <c r="A46" s="2" t="s">
        <v>44</v>
      </c>
      <c r="B46" s="25">
        <v>2862.9</v>
      </c>
      <c r="C46" s="104">
        <v>5</v>
      </c>
      <c r="D46" s="37">
        <v>190287.91226797199</v>
      </c>
      <c r="E46" s="48">
        <v>55025.10404820001</v>
      </c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104">
        <v>2</v>
      </c>
      <c r="S46" s="47" t="e">
        <f>B46*#REF!</f>
        <v>#REF!</v>
      </c>
      <c r="T46" s="47">
        <v>23764.156274513145</v>
      </c>
      <c r="U46" s="46"/>
      <c r="V46" s="47"/>
      <c r="W46" s="47"/>
      <c r="X46" s="47"/>
      <c r="Y46" s="47"/>
      <c r="Z46" s="47"/>
      <c r="AA46" s="47"/>
      <c r="AB46" s="47"/>
      <c r="AC46" s="47"/>
      <c r="AD46" s="47"/>
      <c r="AE46" s="47">
        <v>105480.09</v>
      </c>
      <c r="AF46" s="47">
        <v>42780.191999999995</v>
      </c>
      <c r="AG46" s="47">
        <v>30077.11870103388</v>
      </c>
      <c r="AH46" s="47"/>
      <c r="AI46" s="47">
        <v>1090.32</v>
      </c>
      <c r="AJ46" s="47"/>
      <c r="AK46" s="106">
        <v>14187.759417000003</v>
      </c>
      <c r="AL46" s="47">
        <v>122508.32413100346</v>
      </c>
      <c r="AM46" s="12"/>
      <c r="AN46" s="26">
        <f t="shared" si="0"/>
        <v>585200.97683972248</v>
      </c>
      <c r="AO46" s="21"/>
      <c r="AP46" s="8"/>
      <c r="AQ46" s="8"/>
      <c r="AR46" s="8"/>
    </row>
    <row r="47" spans="1:44">
      <c r="A47" s="6" t="s">
        <v>45</v>
      </c>
      <c r="B47" s="12">
        <f>3649.6+406.8</f>
        <v>4056.4</v>
      </c>
      <c r="C47" s="104">
        <v>4</v>
      </c>
      <c r="D47" s="37">
        <v>308706.3546923055</v>
      </c>
      <c r="E47" s="48">
        <v>87578.154655199993</v>
      </c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>
        <v>40888.511999999995</v>
      </c>
      <c r="R47" s="104">
        <v>2</v>
      </c>
      <c r="S47" s="47" t="e">
        <f>B47*#REF!</f>
        <v>#REF!</v>
      </c>
      <c r="T47" s="47">
        <v>33858.076011015095</v>
      </c>
      <c r="U47" s="46"/>
      <c r="V47" s="47"/>
      <c r="W47" s="47"/>
      <c r="X47" s="47"/>
      <c r="Y47" s="47"/>
      <c r="Z47" s="47"/>
      <c r="AA47" s="47"/>
      <c r="AB47" s="47"/>
      <c r="AC47" s="47"/>
      <c r="AD47" s="47"/>
      <c r="AE47" s="47">
        <v>134431.94</v>
      </c>
      <c r="AF47" s="47">
        <v>155218.848</v>
      </c>
      <c r="AG47" s="47">
        <v>44267.578487363789</v>
      </c>
      <c r="AH47" s="47"/>
      <c r="AI47" s="47">
        <v>1117.1999999999998</v>
      </c>
      <c r="AJ47" s="47">
        <v>393795.31199999998</v>
      </c>
      <c r="AK47" s="106">
        <v>33122.371943999999</v>
      </c>
      <c r="AL47" s="47">
        <v>173580.20399070956</v>
      </c>
      <c r="AM47" s="12"/>
      <c r="AN47" s="26">
        <f t="shared" si="0"/>
        <v>1365676.0397805939</v>
      </c>
      <c r="AO47" s="22"/>
      <c r="AP47" s="8"/>
      <c r="AQ47" s="8"/>
      <c r="AR47" s="8"/>
    </row>
    <row r="48" spans="1:44" s="14" customFormat="1">
      <c r="A48" s="6" t="s">
        <v>46</v>
      </c>
      <c r="B48" s="12">
        <v>13791.9</v>
      </c>
      <c r="C48" s="104">
        <v>6</v>
      </c>
      <c r="D48" s="37">
        <v>991322.05189054529</v>
      </c>
      <c r="E48" s="48">
        <v>265081.11793020001</v>
      </c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107">
        <v>139022.35200000001</v>
      </c>
      <c r="R48" s="104">
        <v>2</v>
      </c>
      <c r="S48" s="47" t="e">
        <f>B48*#REF!</f>
        <v>#REF!</v>
      </c>
      <c r="T48" s="47">
        <v>119432.82053947321</v>
      </c>
      <c r="U48" s="46"/>
      <c r="V48" s="47"/>
      <c r="W48" s="47"/>
      <c r="X48" s="47">
        <v>20</v>
      </c>
      <c r="Y48" s="47">
        <f>X48*225</f>
        <v>4500</v>
      </c>
      <c r="Z48" s="47"/>
      <c r="AA48" s="47"/>
      <c r="AB48" s="47"/>
      <c r="AC48" s="47"/>
      <c r="AD48" s="47"/>
      <c r="AE48" s="106">
        <v>508145.83</v>
      </c>
      <c r="AF48" s="47">
        <v>256382.35200000001</v>
      </c>
      <c r="AG48" s="47">
        <v>145013.16004774498</v>
      </c>
      <c r="AH48" s="47"/>
      <c r="AI48" s="47">
        <v>5084.76</v>
      </c>
      <c r="AJ48" s="47"/>
      <c r="AK48" s="106">
        <v>71720.224622999987</v>
      </c>
      <c r="AL48" s="47">
        <v>590178.68440475967</v>
      </c>
      <c r="AM48" s="12"/>
      <c r="AN48" s="26">
        <f t="shared" si="0"/>
        <v>2956861.0014357227</v>
      </c>
      <c r="AO48" s="21"/>
      <c r="AP48" s="13"/>
      <c r="AQ48" s="13"/>
      <c r="AR48" s="13"/>
    </row>
    <row r="49" spans="1:44" ht="12.75" customHeight="1">
      <c r="A49" s="2" t="s">
        <v>48</v>
      </c>
      <c r="B49" s="25">
        <v>4281.5</v>
      </c>
      <c r="C49" s="104">
        <v>6</v>
      </c>
      <c r="D49" s="37">
        <v>262709.72063995322</v>
      </c>
      <c r="E49" s="48">
        <v>82290.678327000001</v>
      </c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104">
        <v>1</v>
      </c>
      <c r="S49" s="47" t="e">
        <f>B49*#REF!</f>
        <v>#REF!</v>
      </c>
      <c r="T49" s="47">
        <v>35539.57004761885</v>
      </c>
      <c r="U49" s="46"/>
      <c r="V49" s="47"/>
      <c r="W49" s="47"/>
      <c r="X49" s="47"/>
      <c r="Y49" s="47"/>
      <c r="Z49" s="47"/>
      <c r="AA49" s="47"/>
      <c r="AB49" s="47"/>
      <c r="AC49" s="47"/>
      <c r="AD49" s="47"/>
      <c r="AE49" s="47">
        <v>157746.67000000001</v>
      </c>
      <c r="AF49" s="47">
        <v>85287.48</v>
      </c>
      <c r="AG49" s="47">
        <v>45013.04069013118</v>
      </c>
      <c r="AH49" s="47"/>
      <c r="AI49" s="47">
        <v>1493.8799999999999</v>
      </c>
      <c r="AJ49" s="47"/>
      <c r="AK49" s="106">
        <v>21217.957995000001</v>
      </c>
      <c r="AL49" s="47">
        <v>183212.61300321048</v>
      </c>
      <c r="AM49" s="12"/>
      <c r="AN49" s="26">
        <f t="shared" si="0"/>
        <v>874511.61070291372</v>
      </c>
      <c r="AO49" s="21"/>
      <c r="AP49" s="8"/>
      <c r="AQ49" s="8"/>
      <c r="AR49" s="8"/>
    </row>
    <row r="50" spans="1:44">
      <c r="A50" s="2" t="s">
        <v>47</v>
      </c>
      <c r="B50" s="25">
        <v>1859.6</v>
      </c>
      <c r="C50" s="104">
        <v>3</v>
      </c>
      <c r="D50" s="37">
        <v>98446.364997981276</v>
      </c>
      <c r="E50" s="48">
        <v>35741.619856800004</v>
      </c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104">
        <v>2</v>
      </c>
      <c r="S50" s="47" t="e">
        <f>B50*#REF!</f>
        <v>#REF!</v>
      </c>
      <c r="T50" s="47">
        <v>21057.035142018456</v>
      </c>
      <c r="U50" s="46"/>
      <c r="V50" s="47">
        <v>70</v>
      </c>
      <c r="W50" s="47"/>
      <c r="X50" s="47"/>
      <c r="Y50" s="47"/>
      <c r="Z50" s="47"/>
      <c r="AA50" s="47"/>
      <c r="AB50" s="47"/>
      <c r="AC50" s="47"/>
      <c r="AD50" s="47"/>
      <c r="AE50" s="47">
        <v>68514.7</v>
      </c>
      <c r="AF50" s="47">
        <v>41506.272000000004</v>
      </c>
      <c r="AG50" s="47">
        <v>19919.300719530052</v>
      </c>
      <c r="AH50" s="47"/>
      <c r="AI50" s="47">
        <v>1127.04</v>
      </c>
      <c r="AJ50" s="47">
        <v>180529.96799999999</v>
      </c>
      <c r="AK50" s="106">
        <v>13593.527232</v>
      </c>
      <c r="AL50" s="47">
        <v>79575.423365822775</v>
      </c>
      <c r="AM50" s="12"/>
      <c r="AN50" s="26">
        <f t="shared" si="0"/>
        <v>560011.2513141525</v>
      </c>
      <c r="AO50" s="21"/>
      <c r="AP50" s="8"/>
      <c r="AQ50" s="8"/>
      <c r="AR50" s="8"/>
    </row>
    <row r="51" spans="1:44">
      <c r="A51" s="2" t="s">
        <v>49</v>
      </c>
      <c r="B51" s="25">
        <v>4201</v>
      </c>
      <c r="C51" s="104">
        <v>4</v>
      </c>
      <c r="D51" s="37">
        <v>284551.17903361982</v>
      </c>
      <c r="E51" s="48">
        <v>80743.463657999993</v>
      </c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104">
        <v>1</v>
      </c>
      <c r="S51" s="47" t="e">
        <f>B51*#REF!</f>
        <v>#REF!</v>
      </c>
      <c r="T51" s="47">
        <v>34871.361385039541</v>
      </c>
      <c r="U51" s="46"/>
      <c r="V51" s="47"/>
      <c r="W51" s="47"/>
      <c r="X51" s="47"/>
      <c r="Y51" s="47"/>
      <c r="Z51" s="47"/>
      <c r="AA51" s="47"/>
      <c r="AB51" s="47"/>
      <c r="AC51" s="47"/>
      <c r="AD51" s="47"/>
      <c r="AE51" s="47">
        <v>154902.32999999999</v>
      </c>
      <c r="AF51" s="47">
        <v>55819.823999999993</v>
      </c>
      <c r="AG51" s="47">
        <v>44238.780032988689</v>
      </c>
      <c r="AH51" s="47"/>
      <c r="AI51" s="47">
        <v>1978.08</v>
      </c>
      <c r="AJ51" s="47"/>
      <c r="AK51" s="106">
        <v>20819.02173</v>
      </c>
      <c r="AL51" s="47">
        <v>179767.8821035822</v>
      </c>
      <c r="AM51" s="12"/>
      <c r="AN51" s="26">
        <f t="shared" si="0"/>
        <v>857691.92194323009</v>
      </c>
      <c r="AO51" s="21"/>
      <c r="AP51" s="8"/>
      <c r="AQ51" s="8"/>
      <c r="AR51" s="8"/>
    </row>
    <row r="52" spans="1:44" ht="12.75" customHeight="1">
      <c r="A52" s="2" t="s">
        <v>50</v>
      </c>
      <c r="B52" s="25">
        <v>1391.2</v>
      </c>
      <c r="C52" s="104">
        <v>5</v>
      </c>
      <c r="D52" s="37">
        <v>84796.405330819311</v>
      </c>
      <c r="E52" s="48">
        <v>26738.944689600008</v>
      </c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104">
        <v>1</v>
      </c>
      <c r="S52" s="47" t="e">
        <f>B52*#REF!</f>
        <v>#REF!</v>
      </c>
      <c r="T52" s="47">
        <v>11547.973805966916</v>
      </c>
      <c r="U52" s="46"/>
      <c r="V52" s="47"/>
      <c r="W52" s="47"/>
      <c r="X52" s="47"/>
      <c r="Y52" s="47"/>
      <c r="Z52" s="47"/>
      <c r="AA52" s="47"/>
      <c r="AB52" s="47"/>
      <c r="AC52" s="47"/>
      <c r="AD52" s="47"/>
      <c r="AE52" s="47">
        <v>51257.09</v>
      </c>
      <c r="AF52" s="47">
        <v>27712.703999999998</v>
      </c>
      <c r="AG52" s="47">
        <v>14613.627521945697</v>
      </c>
      <c r="AH52" s="47"/>
      <c r="AI52" s="47">
        <v>996.83999999999992</v>
      </c>
      <c r="AJ52" s="47"/>
      <c r="AK52" s="106">
        <v>6894.4115760000013</v>
      </c>
      <c r="AL52" s="47">
        <v>59531.796615687592</v>
      </c>
      <c r="AM52" s="12"/>
      <c r="AN52" s="26">
        <f t="shared" si="0"/>
        <v>284089.79354001948</v>
      </c>
      <c r="AO52" s="21"/>
      <c r="AP52" s="8"/>
      <c r="AQ52" s="8"/>
      <c r="AR52" s="8"/>
    </row>
    <row r="53" spans="1:44">
      <c r="A53" s="2" t="s">
        <v>86</v>
      </c>
      <c r="B53" s="25">
        <f>3432.1+77.4</f>
        <v>3509.5</v>
      </c>
      <c r="C53" s="104">
        <v>1</v>
      </c>
      <c r="D53" s="37">
        <v>218502.88508604831</v>
      </c>
      <c r="E53" s="48">
        <v>67452.79355100001</v>
      </c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104">
        <v>2</v>
      </c>
      <c r="S53" s="47" t="e">
        <f>B53*#REF!</f>
        <v>#REF!</v>
      </c>
      <c r="T53" s="47">
        <v>29131.407469839625</v>
      </c>
      <c r="U53" s="46"/>
      <c r="V53" s="47"/>
      <c r="W53" s="47"/>
      <c r="X53" s="47"/>
      <c r="Y53" s="47"/>
      <c r="Z53" s="47"/>
      <c r="AA53" s="47"/>
      <c r="AB53" s="47"/>
      <c r="AC53" s="47"/>
      <c r="AD53" s="47"/>
      <c r="AE53" s="47">
        <v>126451.56</v>
      </c>
      <c r="AF53" s="47">
        <v>69909.239999999991</v>
      </c>
      <c r="AG53" s="47">
        <v>36484.763214180857</v>
      </c>
      <c r="AH53" s="47"/>
      <c r="AI53" s="47">
        <v>1098.24</v>
      </c>
      <c r="AJ53" s="47"/>
      <c r="AK53" s="106">
        <v>17392.134435</v>
      </c>
      <c r="AL53" s="47">
        <v>150177.42971733439</v>
      </c>
      <c r="AM53" s="12"/>
      <c r="AN53" s="26">
        <f t="shared" si="0"/>
        <v>716600.45347340312</v>
      </c>
      <c r="AO53" s="22"/>
      <c r="AP53" s="8"/>
      <c r="AQ53" s="8"/>
      <c r="AR53" s="8"/>
    </row>
    <row r="54" spans="1:44">
      <c r="A54" s="2" t="s">
        <v>51</v>
      </c>
      <c r="B54" s="25">
        <f>3672.8+1077</f>
        <v>4749.8</v>
      </c>
      <c r="C54" s="104">
        <v>3</v>
      </c>
      <c r="D54" s="37">
        <v>348454.09892375331</v>
      </c>
      <c r="E54" s="48">
        <v>102548.7424764</v>
      </c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104">
        <v>2</v>
      </c>
      <c r="S54" s="47" t="e">
        <f>B54*#REF!</f>
        <v>#REF!</v>
      </c>
      <c r="T54" s="47">
        <v>40829.301310797629</v>
      </c>
      <c r="U54" s="46">
        <v>15</v>
      </c>
      <c r="V54" s="47"/>
      <c r="W54" s="47"/>
      <c r="X54" s="47"/>
      <c r="Y54" s="47"/>
      <c r="Z54" s="47"/>
      <c r="AA54" s="47"/>
      <c r="AB54" s="47"/>
      <c r="AC54" s="47"/>
      <c r="AD54" s="47"/>
      <c r="AE54" s="106">
        <v>135319.85999999999</v>
      </c>
      <c r="AF54" s="47">
        <v>170695.53600000002</v>
      </c>
      <c r="AG54" s="47">
        <v>49057.327608638341</v>
      </c>
      <c r="AH54" s="47"/>
      <c r="AI54" s="47">
        <v>2140.92</v>
      </c>
      <c r="AJ54" s="47">
        <v>461110.58399999997</v>
      </c>
      <c r="AK54" s="106">
        <v>37623.260795999995</v>
      </c>
      <c r="AL54" s="47">
        <v>203251.96058452624</v>
      </c>
      <c r="AM54" s="12"/>
      <c r="AN54" s="26">
        <f t="shared" si="0"/>
        <v>1551031.5917001155</v>
      </c>
      <c r="AO54" s="21"/>
      <c r="AP54" s="8"/>
      <c r="AQ54" s="8"/>
      <c r="AR54" s="8"/>
    </row>
    <row r="55" spans="1:44" s="14" customFormat="1" ht="12.75" customHeight="1">
      <c r="A55" s="6" t="s">
        <v>52</v>
      </c>
      <c r="B55" s="12">
        <v>6934.5</v>
      </c>
      <c r="C55" s="104">
        <v>7</v>
      </c>
      <c r="D55" s="37">
        <v>399313.22923128697</v>
      </c>
      <c r="E55" s="48">
        <v>133281.49220099999</v>
      </c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104">
        <v>3</v>
      </c>
      <c r="S55" s="47" t="e">
        <f>B55*#REF!</f>
        <v>#REF!</v>
      </c>
      <c r="T55" s="47">
        <v>83521.403362189172</v>
      </c>
      <c r="U55" s="46">
        <v>20</v>
      </c>
      <c r="V55" s="47">
        <v>300</v>
      </c>
      <c r="W55" s="47"/>
      <c r="X55" s="47"/>
      <c r="Y55" s="47"/>
      <c r="Z55" s="47"/>
      <c r="AA55" s="47"/>
      <c r="AB55" s="47"/>
      <c r="AC55" s="47"/>
      <c r="AD55" s="47"/>
      <c r="AE55" s="47">
        <v>255493.24</v>
      </c>
      <c r="AF55" s="47">
        <v>138135.24</v>
      </c>
      <c r="AG55" s="47">
        <v>73107.119608131412</v>
      </c>
      <c r="AH55" s="47"/>
      <c r="AI55" s="47">
        <v>2949.48</v>
      </c>
      <c r="AJ55" s="47"/>
      <c r="AK55" s="106">
        <v>34365.509684999997</v>
      </c>
      <c r="AL55" s="47">
        <v>296738.96178226394</v>
      </c>
      <c r="AM55" s="12"/>
      <c r="AN55" s="26">
        <f t="shared" si="0"/>
        <v>1416905.6758698714</v>
      </c>
      <c r="AO55" s="21"/>
      <c r="AP55" s="13"/>
      <c r="AQ55" s="13"/>
      <c r="AR55" s="13"/>
    </row>
    <row r="56" spans="1:44" s="14" customFormat="1">
      <c r="A56" s="6" t="s">
        <v>53</v>
      </c>
      <c r="B56" s="12">
        <v>5221.7</v>
      </c>
      <c r="C56" s="104">
        <v>4</v>
      </c>
      <c r="D56" s="37">
        <v>320649.15100858186</v>
      </c>
      <c r="E56" s="48">
        <v>100361.37685860001</v>
      </c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104">
        <v>1</v>
      </c>
      <c r="S56" s="47" t="e">
        <f>B56*#REF!</f>
        <v>#REF!</v>
      </c>
      <c r="T56" s="47">
        <v>43343.915197396098</v>
      </c>
      <c r="U56" s="46"/>
      <c r="V56" s="47"/>
      <c r="W56" s="47"/>
      <c r="X56" s="47"/>
      <c r="Y56" s="47"/>
      <c r="Z56" s="47"/>
      <c r="AA56" s="47"/>
      <c r="AB56" s="47"/>
      <c r="AC56" s="47"/>
      <c r="AD56" s="47"/>
      <c r="AE56" s="106">
        <v>192387.21</v>
      </c>
      <c r="AF56" s="47">
        <v>104016.264</v>
      </c>
      <c r="AG56" s="47">
        <v>55071.739573924548</v>
      </c>
      <c r="AH56" s="47"/>
      <c r="AI56" s="47">
        <v>2088.6000000000004</v>
      </c>
      <c r="AJ56" s="47"/>
      <c r="AK56" s="106">
        <v>25877.335341000002</v>
      </c>
      <c r="AL56" s="47">
        <v>223445.35824334092</v>
      </c>
      <c r="AM56" s="12"/>
      <c r="AN56" s="26">
        <f t="shared" si="0"/>
        <v>1067240.9502228433</v>
      </c>
      <c r="AO56" s="21"/>
      <c r="AP56" s="13"/>
      <c r="AQ56" s="13"/>
      <c r="AR56" s="13"/>
    </row>
    <row r="57" spans="1:44" s="14" customFormat="1">
      <c r="A57" s="6" t="s">
        <v>54</v>
      </c>
      <c r="B57" s="12">
        <v>2582.6999999999998</v>
      </c>
      <c r="C57" s="104">
        <v>5</v>
      </c>
      <c r="D57" s="37">
        <v>157387.98008791474</v>
      </c>
      <c r="E57" s="48">
        <v>49639.643796600001</v>
      </c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104">
        <v>1</v>
      </c>
      <c r="S57" s="47" t="e">
        <f>B57*#REF!</f>
        <v>#REF!</v>
      </c>
      <c r="T57" s="47">
        <v>21438.292085013476</v>
      </c>
      <c r="U57" s="46"/>
      <c r="V57" s="47"/>
      <c r="W57" s="47"/>
      <c r="X57" s="47"/>
      <c r="Y57" s="47"/>
      <c r="Z57" s="47"/>
      <c r="AA57" s="47"/>
      <c r="AB57" s="47"/>
      <c r="AC57" s="47"/>
      <c r="AD57" s="47"/>
      <c r="AE57" s="47">
        <v>95064.34</v>
      </c>
      <c r="AF57" s="47">
        <v>51447.383999999991</v>
      </c>
      <c r="AG57" s="47">
        <v>27242.047726731704</v>
      </c>
      <c r="AH57" s="47"/>
      <c r="AI57" s="47">
        <v>1161.1200000000001</v>
      </c>
      <c r="AJ57" s="47"/>
      <c r="AK57" s="106">
        <v>12799.163871000001</v>
      </c>
      <c r="AL57" s="47">
        <v>110518.09309900542</v>
      </c>
      <c r="AM57" s="12"/>
      <c r="AN57" s="26">
        <f t="shared" si="0"/>
        <v>526698.06466626527</v>
      </c>
      <c r="AO57" s="21"/>
      <c r="AP57" s="13"/>
      <c r="AQ57" s="13"/>
      <c r="AR57" s="13"/>
    </row>
    <row r="58" spans="1:44" ht="12.75" customHeight="1">
      <c r="A58" s="2" t="s">
        <v>55</v>
      </c>
      <c r="B58" s="25">
        <f>7713.4+140.3</f>
        <v>7853.7</v>
      </c>
      <c r="C58" s="104">
        <v>11</v>
      </c>
      <c r="D58" s="37">
        <v>572130.40909391572</v>
      </c>
      <c r="E58" s="48">
        <v>169562.3097366</v>
      </c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>
        <v>79165.295999999988</v>
      </c>
      <c r="R58" s="104">
        <v>2</v>
      </c>
      <c r="S58" s="47" t="e">
        <f>B58*#REF!</f>
        <v>#REF!</v>
      </c>
      <c r="T58" s="47">
        <v>66126.433208684859</v>
      </c>
      <c r="U58" s="46">
        <v>10</v>
      </c>
      <c r="V58" s="47"/>
      <c r="W58" s="47"/>
      <c r="X58" s="47"/>
      <c r="Y58" s="47"/>
      <c r="Z58" s="47"/>
      <c r="AA58" s="47"/>
      <c r="AB58" s="47"/>
      <c r="AC58" s="47"/>
      <c r="AD58" s="47"/>
      <c r="AE58" s="47">
        <v>286018.34000000003</v>
      </c>
      <c r="AF58" s="47">
        <v>304654.58400000003</v>
      </c>
      <c r="AG58" s="47">
        <v>81985.916885713712</v>
      </c>
      <c r="AH58" s="47"/>
      <c r="AI58" s="47">
        <v>1605.72</v>
      </c>
      <c r="AJ58" s="47">
        <v>762437.196</v>
      </c>
      <c r="AK58" s="106">
        <v>64129.073202</v>
      </c>
      <c r="AL58" s="47">
        <v>336073.08157031744</v>
      </c>
      <c r="AM58" s="12"/>
      <c r="AN58" s="26">
        <f t="shared" si="0"/>
        <v>2644723.0636972319</v>
      </c>
      <c r="AO58" s="21"/>
      <c r="AP58" s="8"/>
      <c r="AQ58" s="8"/>
      <c r="AR58" s="8"/>
    </row>
    <row r="59" spans="1:44">
      <c r="A59" s="2" t="s">
        <v>56</v>
      </c>
      <c r="B59" s="25">
        <f>1964.8+120.1</f>
        <v>2084.9</v>
      </c>
      <c r="C59" s="104">
        <v>5</v>
      </c>
      <c r="D59" s="37">
        <v>96333.613712352773</v>
      </c>
      <c r="E59" s="48">
        <v>45013.237018200001</v>
      </c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104">
        <v>1</v>
      </c>
      <c r="S59" s="47" t="e">
        <f>B59*#REF!</f>
        <v>#REF!</v>
      </c>
      <c r="T59" s="47">
        <v>17306.189324367755</v>
      </c>
      <c r="U59" s="46"/>
      <c r="V59" s="47"/>
      <c r="W59" s="47"/>
      <c r="X59" s="47"/>
      <c r="Y59" s="47"/>
      <c r="Z59" s="47"/>
      <c r="AA59" s="47"/>
      <c r="AB59" s="47"/>
      <c r="AC59" s="47"/>
      <c r="AD59" s="47"/>
      <c r="AE59" s="47">
        <v>72390.67</v>
      </c>
      <c r="AF59" s="47">
        <v>78874.967999999993</v>
      </c>
      <c r="AG59" s="47">
        <v>21694.219480451822</v>
      </c>
      <c r="AH59" s="47"/>
      <c r="AI59" s="47">
        <v>542.28</v>
      </c>
      <c r="AJ59" s="47">
        <v>202402.092</v>
      </c>
      <c r="AK59" s="106">
        <v>16514.534597999998</v>
      </c>
      <c r="AL59" s="47">
        <v>89216.390715962523</v>
      </c>
      <c r="AM59" s="12"/>
      <c r="AN59" s="26">
        <f t="shared" si="0"/>
        <v>640288.19484933489</v>
      </c>
      <c r="AO59" s="21"/>
      <c r="AP59" s="8"/>
      <c r="AQ59" s="8"/>
      <c r="AR59" s="8"/>
    </row>
    <row r="60" spans="1:44">
      <c r="A60" s="2" t="s">
        <v>57</v>
      </c>
      <c r="B60" s="25">
        <f>2088.1+16.1</f>
        <v>2104.1999999999998</v>
      </c>
      <c r="C60" s="104">
        <v>5</v>
      </c>
      <c r="D60" s="37">
        <v>134081.20470120039</v>
      </c>
      <c r="E60" s="48">
        <v>45429.926295600002</v>
      </c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104">
        <v>1</v>
      </c>
      <c r="S60" s="47" t="e">
        <f>B60*#REF!</f>
        <v>#REF!</v>
      </c>
      <c r="T60" s="47">
        <v>17466.393388812234</v>
      </c>
      <c r="U60" s="46"/>
      <c r="V60" s="47"/>
      <c r="W60" s="47"/>
      <c r="X60" s="47"/>
      <c r="Y60" s="47"/>
      <c r="Z60" s="47"/>
      <c r="AA60" s="47"/>
      <c r="AB60" s="47"/>
      <c r="AC60" s="47"/>
      <c r="AD60" s="47"/>
      <c r="AE60" s="47">
        <v>76933.52</v>
      </c>
      <c r="AF60" s="47">
        <v>79305.744000000006</v>
      </c>
      <c r="AG60" s="47">
        <v>21895.669342350579</v>
      </c>
      <c r="AH60" s="47"/>
      <c r="AI60" s="47">
        <v>447.36</v>
      </c>
      <c r="AJ60" s="47">
        <v>204275.73599999998</v>
      </c>
      <c r="AK60" s="106">
        <v>16667.410283999998</v>
      </c>
      <c r="AL60" s="47">
        <v>90042.270298109404</v>
      </c>
      <c r="AM60" s="12"/>
      <c r="AN60" s="26">
        <f t="shared" si="0"/>
        <v>686545.2343100725</v>
      </c>
      <c r="AO60" s="21"/>
      <c r="AP60" s="8"/>
      <c r="AQ60" s="8"/>
      <c r="AR60" s="8"/>
    </row>
    <row r="61" spans="1:44" ht="12.75" customHeight="1">
      <c r="A61" s="2" t="s">
        <v>58</v>
      </c>
      <c r="B61" s="25">
        <f>1979.1+118</f>
        <v>2097.1</v>
      </c>
      <c r="C61" s="104">
        <v>5</v>
      </c>
      <c r="D61" s="37">
        <v>137669.55848250515</v>
      </c>
      <c r="E61" s="48">
        <v>45276.636457799999</v>
      </c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104">
        <v>1</v>
      </c>
      <c r="S61" s="47" t="e">
        <f>B61*#REF!</f>
        <v>#REF!</v>
      </c>
      <c r="T61" s="47">
        <v>17407.458214845614</v>
      </c>
      <c r="U61" s="46"/>
      <c r="V61" s="47"/>
      <c r="W61" s="47"/>
      <c r="X61" s="47"/>
      <c r="Y61" s="47"/>
      <c r="Z61" s="47"/>
      <c r="AA61" s="47"/>
      <c r="AB61" s="47"/>
      <c r="AC61" s="47"/>
      <c r="AD61" s="47"/>
      <c r="AE61" s="47">
        <v>72939.649999999994</v>
      </c>
      <c r="AF61" s="47">
        <v>79147.271999999997</v>
      </c>
      <c r="AG61" s="47">
        <v>21787.802527869691</v>
      </c>
      <c r="AH61" s="47"/>
      <c r="AI61" s="47">
        <v>455.88</v>
      </c>
      <c r="AJ61" s="47">
        <v>203586.46799999999</v>
      </c>
      <c r="AK61" s="106">
        <v>16611.171041999998</v>
      </c>
      <c r="AL61" s="47">
        <v>89738.449311931035</v>
      </c>
      <c r="AM61" s="12"/>
      <c r="AN61" s="26">
        <f t="shared" si="0"/>
        <v>684620.34603695141</v>
      </c>
      <c r="AO61" s="21"/>
      <c r="AP61" s="8"/>
      <c r="AQ61" s="8"/>
      <c r="AR61" s="8"/>
    </row>
    <row r="62" spans="1:44">
      <c r="A62" s="2" t="s">
        <v>59</v>
      </c>
      <c r="B62" s="25">
        <v>5675.2</v>
      </c>
      <c r="C62" s="37">
        <v>14</v>
      </c>
      <c r="D62" s="37">
        <v>538881.75655482011</v>
      </c>
      <c r="E62" s="48">
        <v>122528.23767359999</v>
      </c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37">
        <v>3</v>
      </c>
      <c r="S62" s="47" t="e">
        <f>B62*#REF!</f>
        <v>#REF!</v>
      </c>
      <c r="T62" s="47">
        <v>59125.795675405003</v>
      </c>
      <c r="U62" s="46">
        <v>10</v>
      </c>
      <c r="V62" s="47"/>
      <c r="W62" s="47"/>
      <c r="X62" s="47">
        <f>41</f>
        <v>41</v>
      </c>
      <c r="Y62" s="47">
        <f>X62*225</f>
        <v>9225</v>
      </c>
      <c r="Z62" s="47"/>
      <c r="AA62" s="108"/>
      <c r="AB62" s="47"/>
      <c r="AC62" s="47"/>
      <c r="AD62" s="47"/>
      <c r="AE62" s="47">
        <v>209206.39</v>
      </c>
      <c r="AF62" s="47">
        <v>223690.46399999998</v>
      </c>
      <c r="AG62" s="47">
        <v>59456.014189006761</v>
      </c>
      <c r="AH62" s="47"/>
      <c r="AI62" s="47">
        <v>1366.68</v>
      </c>
      <c r="AJ62" s="47">
        <v>550948.41599999997</v>
      </c>
      <c r="AK62" s="106">
        <v>44953.372703999994</v>
      </c>
      <c r="AL62" s="47">
        <v>242851.38883938341</v>
      </c>
      <c r="AM62" s="12"/>
      <c r="AN62" s="26">
        <f t="shared" si="0"/>
        <v>2062233.515636215</v>
      </c>
      <c r="AO62" s="21"/>
      <c r="AP62" s="8"/>
      <c r="AQ62" s="8"/>
      <c r="AR62" s="8"/>
    </row>
    <row r="63" spans="1:44">
      <c r="A63" s="2" t="s">
        <v>62</v>
      </c>
      <c r="B63" s="27">
        <f t="shared" ref="B63" si="2">SUM(B3:B62)</f>
        <v>361100.59000000014</v>
      </c>
      <c r="C63" s="35"/>
      <c r="D63" s="34">
        <f>SUM(D3:D62)</f>
        <v>23302199.909999993</v>
      </c>
      <c r="E63" s="34">
        <f>SUM(E3:E62)</f>
        <v>7164211.232591819</v>
      </c>
      <c r="F63" s="34">
        <f t="shared" ref="F63:Q63" si="3">SUM(F3:F62)</f>
        <v>0</v>
      </c>
      <c r="G63" s="34">
        <f t="shared" si="3"/>
        <v>0</v>
      </c>
      <c r="H63" s="34">
        <f t="shared" si="3"/>
        <v>0</v>
      </c>
      <c r="I63" s="34">
        <f t="shared" si="3"/>
        <v>0</v>
      </c>
      <c r="J63" s="34">
        <f t="shared" si="3"/>
        <v>0</v>
      </c>
      <c r="K63" s="34">
        <f t="shared" si="3"/>
        <v>0</v>
      </c>
      <c r="L63" s="34">
        <f t="shared" si="3"/>
        <v>0</v>
      </c>
      <c r="M63" s="34">
        <f t="shared" si="3"/>
        <v>0</v>
      </c>
      <c r="N63" s="34">
        <f t="shared" si="3"/>
        <v>0</v>
      </c>
      <c r="O63" s="34">
        <f t="shared" si="3"/>
        <v>0</v>
      </c>
      <c r="P63" s="34">
        <f t="shared" si="3"/>
        <v>0</v>
      </c>
      <c r="Q63" s="34">
        <f t="shared" si="3"/>
        <v>1022090.8320000001</v>
      </c>
      <c r="R63" s="15"/>
      <c r="S63" s="16" t="e">
        <f t="shared" ref="S63:T63" si="4">SUM(S3:S62)</f>
        <v>#REF!</v>
      </c>
      <c r="T63" s="107">
        <f t="shared" si="4"/>
        <v>3288494.8909999984</v>
      </c>
      <c r="U63" s="28">
        <f>SUM(U3:U62)</f>
        <v>619</v>
      </c>
      <c r="V63" s="11"/>
      <c r="W63" s="11">
        <f t="shared" ref="W63:AD63" si="5">SUM(W3:W62)</f>
        <v>0</v>
      </c>
      <c r="X63" s="12">
        <f t="shared" si="5"/>
        <v>542</v>
      </c>
      <c r="Y63" s="16">
        <f>SUM(Y3:Y62)</f>
        <v>121950</v>
      </c>
      <c r="Z63" s="12">
        <f t="shared" si="5"/>
        <v>0</v>
      </c>
      <c r="AA63" s="12">
        <f t="shared" si="5"/>
        <v>0</v>
      </c>
      <c r="AB63" s="12">
        <f t="shared" si="5"/>
        <v>0</v>
      </c>
      <c r="AC63" s="12">
        <f t="shared" si="5"/>
        <v>0</v>
      </c>
      <c r="AD63" s="18">
        <f t="shared" si="5"/>
        <v>0</v>
      </c>
      <c r="AE63" s="27">
        <f>SUM(AE3:AE62)</f>
        <v>12980363.216000004</v>
      </c>
      <c r="AF63" s="32">
        <f>SUM(AF3:AF62)</f>
        <v>8656600.9127999991</v>
      </c>
      <c r="AG63" s="30">
        <f>SUM(AG3:AG62)</f>
        <v>3783829.8409999972</v>
      </c>
      <c r="AH63" s="30">
        <f>SUM(AH3:AH62)</f>
        <v>299993.94</v>
      </c>
      <c r="AI63" s="30">
        <f>SUM(AI3:AI62)</f>
        <v>121149.95999999999</v>
      </c>
      <c r="AJ63" s="31">
        <f>SUM(AJ3:AJ62)</f>
        <v>11865311.760000002</v>
      </c>
      <c r="AK63" s="33">
        <f>SUM(AK3:AK62)</f>
        <v>2159751.0108926995</v>
      </c>
      <c r="AL63" s="16">
        <f>SUM(AL3:AL62)</f>
        <v>15452103.853999997</v>
      </c>
      <c r="AM63" s="12"/>
      <c r="AN63" s="12">
        <f>SUM(AN3:AN62)</f>
        <v>89195960.52828455</v>
      </c>
      <c r="AO63" s="21"/>
      <c r="AP63" s="3"/>
    </row>
  </sheetData>
  <mergeCells count="26">
    <mergeCell ref="C1:C2"/>
    <mergeCell ref="R1:R2"/>
    <mergeCell ref="AN1:AN2"/>
    <mergeCell ref="AI1:AI2"/>
    <mergeCell ref="AH1:AH2"/>
    <mergeCell ref="AE1:AE2"/>
    <mergeCell ref="AK1:AK2"/>
    <mergeCell ref="AL1:AL2"/>
    <mergeCell ref="AF1:AF2"/>
    <mergeCell ref="L1:L2"/>
    <mergeCell ref="S1:S2"/>
    <mergeCell ref="M1:N1"/>
    <mergeCell ref="T1:T2"/>
    <mergeCell ref="O1:P1"/>
    <mergeCell ref="Q1:Q2"/>
    <mergeCell ref="AM1:AM2"/>
    <mergeCell ref="X1:Y1"/>
    <mergeCell ref="Z1:AA1"/>
    <mergeCell ref="AJ1:AJ2"/>
    <mergeCell ref="AG1:AG2"/>
    <mergeCell ref="V1:W1"/>
    <mergeCell ref="A1:A2"/>
    <mergeCell ref="B1:B2"/>
    <mergeCell ref="E1:E2"/>
    <mergeCell ref="D1:D2"/>
    <mergeCell ref="F1:K1"/>
  </mergeCells>
  <phoneticPr fontId="2" type="noConversion"/>
  <pageMargins left="0.16" right="0.2" top="0.33" bottom="0.19" header="0.17" footer="0.16"/>
  <pageSetup paperSize="9" scale="58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/>
  </sheetPr>
  <dimension ref="A1:AC19"/>
  <sheetViews>
    <sheetView workbookViewId="0">
      <pane xSplit="1" topLeftCell="B1" activePane="topRight" state="frozen"/>
      <selection pane="topRight" activeCell="S1" sqref="S1"/>
    </sheetView>
  </sheetViews>
  <sheetFormatPr defaultRowHeight="12.75"/>
  <cols>
    <col min="1" max="1" width="19" customWidth="1"/>
    <col min="3" max="4" width="10.85546875" customWidth="1"/>
    <col min="5" max="5" width="10.140625" bestFit="1" customWidth="1"/>
    <col min="6" max="16" width="0" hidden="1" customWidth="1"/>
    <col min="22" max="22" width="10.140625" bestFit="1" customWidth="1"/>
    <col min="23" max="23" width="9.28515625" bestFit="1" customWidth="1"/>
    <col min="24" max="24" width="11.85546875" customWidth="1"/>
    <col min="25" max="27" width="9.28515625" bestFit="1" customWidth="1"/>
    <col min="28" max="28" width="13.85546875" bestFit="1" customWidth="1"/>
    <col min="29" max="29" width="10.140625" bestFit="1" customWidth="1"/>
  </cols>
  <sheetData>
    <row r="1" spans="1:29" ht="25.5" customHeight="1">
      <c r="A1" s="55" t="s">
        <v>0</v>
      </c>
      <c r="B1" s="55" t="s">
        <v>63</v>
      </c>
      <c r="C1" s="61" t="s">
        <v>93</v>
      </c>
      <c r="D1" s="61" t="s">
        <v>114</v>
      </c>
      <c r="E1" s="74" t="s">
        <v>64</v>
      </c>
      <c r="F1" s="53" t="s">
        <v>67</v>
      </c>
      <c r="G1" s="109"/>
      <c r="H1" s="54"/>
      <c r="I1" s="54"/>
      <c r="J1" s="54"/>
      <c r="K1" s="76"/>
      <c r="L1" s="77" t="s">
        <v>68</v>
      </c>
      <c r="M1" s="78" t="s">
        <v>69</v>
      </c>
      <c r="N1" s="110"/>
      <c r="O1" s="78" t="s">
        <v>70</v>
      </c>
      <c r="P1" s="110"/>
      <c r="Q1" s="81" t="s">
        <v>95</v>
      </c>
      <c r="R1" s="61" t="s">
        <v>114</v>
      </c>
      <c r="S1" s="121" t="s">
        <v>115</v>
      </c>
      <c r="T1" s="78" t="s">
        <v>66</v>
      </c>
      <c r="U1" s="110"/>
      <c r="V1" s="111" t="s">
        <v>65</v>
      </c>
      <c r="W1" s="84" t="s">
        <v>113</v>
      </c>
      <c r="X1" s="84" t="s">
        <v>94</v>
      </c>
      <c r="Y1" s="64" t="s">
        <v>92</v>
      </c>
      <c r="Z1" s="66" t="s">
        <v>97</v>
      </c>
      <c r="AA1" s="68" t="s">
        <v>91</v>
      </c>
      <c r="AB1" s="58" t="s">
        <v>75</v>
      </c>
      <c r="AC1" s="70" t="s">
        <v>76</v>
      </c>
    </row>
    <row r="2" spans="1:29" ht="99">
      <c r="A2" s="55"/>
      <c r="B2" s="55"/>
      <c r="C2" s="62"/>
      <c r="D2" s="62"/>
      <c r="E2" s="90"/>
      <c r="F2" s="91" t="s">
        <v>77</v>
      </c>
      <c r="G2" s="91" t="s">
        <v>78</v>
      </c>
      <c r="H2" s="91" t="s">
        <v>79</v>
      </c>
      <c r="I2" s="91" t="s">
        <v>78</v>
      </c>
      <c r="J2" s="91"/>
      <c r="K2" s="91" t="s">
        <v>78</v>
      </c>
      <c r="L2" s="92"/>
      <c r="M2" s="91" t="s">
        <v>80</v>
      </c>
      <c r="N2" s="91" t="s">
        <v>78</v>
      </c>
      <c r="O2" s="91" t="s">
        <v>80</v>
      </c>
      <c r="P2" s="91" t="s">
        <v>78</v>
      </c>
      <c r="Q2" s="112"/>
      <c r="R2" s="62"/>
      <c r="S2" s="98" t="s">
        <v>81</v>
      </c>
      <c r="T2" s="97" t="s">
        <v>84</v>
      </c>
      <c r="U2" s="98" t="s">
        <v>85</v>
      </c>
      <c r="V2" s="113"/>
      <c r="W2" s="100"/>
      <c r="X2" s="100"/>
      <c r="Y2" s="65"/>
      <c r="Z2" s="67"/>
      <c r="AA2" s="69"/>
      <c r="AB2" s="63"/>
      <c r="AC2" s="71"/>
    </row>
    <row r="3" spans="1:29">
      <c r="A3" s="38" t="s">
        <v>99</v>
      </c>
      <c r="B3" s="38">
        <v>2963.3</v>
      </c>
      <c r="C3" s="50">
        <v>207776.99696002059</v>
      </c>
      <c r="D3" s="50">
        <v>5</v>
      </c>
      <c r="E3" s="114">
        <v>51777.088973999998</v>
      </c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51">
        <v>48089.222716522192</v>
      </c>
      <c r="R3" s="51">
        <v>1</v>
      </c>
      <c r="S3" s="116"/>
      <c r="T3" s="117"/>
      <c r="U3" s="116"/>
      <c r="V3" s="118">
        <v>41952</v>
      </c>
      <c r="W3" s="119">
        <v>59028.936000000002</v>
      </c>
      <c r="X3" s="119">
        <v>142643.02800000002</v>
      </c>
      <c r="Y3" s="40">
        <v>782.76</v>
      </c>
      <c r="Z3" s="41">
        <v>29870.063999999998</v>
      </c>
      <c r="AA3" s="42">
        <v>15409.663761000003</v>
      </c>
      <c r="AB3" s="42">
        <v>36811.430593115096</v>
      </c>
      <c r="AC3" s="39">
        <f>C3+E3+Q3+V3+W3+X3+Y3+Z3+AA3+AB3</f>
        <v>634141.19100465789</v>
      </c>
    </row>
    <row r="4" spans="1:29" ht="25.5">
      <c r="A4" s="38" t="s">
        <v>100</v>
      </c>
      <c r="B4" s="38">
        <v>2647.7</v>
      </c>
      <c r="C4" s="50">
        <v>152818.38752763692</v>
      </c>
      <c r="D4" s="50">
        <v>4</v>
      </c>
      <c r="E4" s="114">
        <v>46262.679605999991</v>
      </c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51">
        <v>47876.299728861668</v>
      </c>
      <c r="R4" s="51">
        <v>1</v>
      </c>
      <c r="S4" s="116"/>
      <c r="T4" s="117"/>
      <c r="U4" s="116"/>
      <c r="V4" s="118">
        <v>62353.919999999998</v>
      </c>
      <c r="W4" s="119">
        <v>52742.183999999994</v>
      </c>
      <c r="X4" s="119">
        <v>131878.25200000004</v>
      </c>
      <c r="Y4" s="40">
        <v>816.32</v>
      </c>
      <c r="Z4" s="41"/>
      <c r="AA4" s="42">
        <v>13121.286321</v>
      </c>
      <c r="AB4" s="42">
        <v>32890.907023045533</v>
      </c>
      <c r="AC4" s="39">
        <f>C4+E4+Q4+V4+W4+X4+Y4+Z4+AA4+AB4</f>
        <v>540760.23620654421</v>
      </c>
    </row>
    <row r="5" spans="1:29">
      <c r="A5" s="38" t="s">
        <v>101</v>
      </c>
      <c r="B5" s="38">
        <v>2580.3000000000002</v>
      </c>
      <c r="C5" s="50">
        <v>159264.07679841432</v>
      </c>
      <c r="D5" s="50">
        <v>6</v>
      </c>
      <c r="E5" s="114">
        <v>45085.014233999995</v>
      </c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51">
        <v>29845.827582574228</v>
      </c>
      <c r="R5" s="51">
        <v>1</v>
      </c>
      <c r="S5" s="116"/>
      <c r="T5" s="117"/>
      <c r="U5" s="116"/>
      <c r="V5" s="118">
        <v>63082.559999999998</v>
      </c>
      <c r="W5" s="119">
        <v>51399.576000000001</v>
      </c>
      <c r="X5" s="119">
        <v>131904.38800000004</v>
      </c>
      <c r="Y5" s="40">
        <v>794.8</v>
      </c>
      <c r="Z5" s="41"/>
      <c r="AA5" s="42">
        <v>12787.270119000001</v>
      </c>
      <c r="AB5" s="42">
        <v>32053.634245407105</v>
      </c>
      <c r="AC5" s="39">
        <f>C5+E5+Q5+V5+W5+X5+Y5+Z5+AA5+AB5</f>
        <v>526217.14697939565</v>
      </c>
    </row>
    <row r="6" spans="1:29">
      <c r="A6" s="38" t="s">
        <v>102</v>
      </c>
      <c r="B6" s="38">
        <v>3533.2000000000003</v>
      </c>
      <c r="C6" s="50">
        <v>280055.79895088065</v>
      </c>
      <c r="D6" s="50">
        <v>5</v>
      </c>
      <c r="E6" s="114">
        <v>61734.826296000007</v>
      </c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51">
        <v>34503.711977193059</v>
      </c>
      <c r="R6" s="51">
        <v>1</v>
      </c>
      <c r="S6" s="116"/>
      <c r="T6" s="117"/>
      <c r="U6" s="116"/>
      <c r="V6" s="118">
        <v>73504.319999999992</v>
      </c>
      <c r="W6" s="119">
        <v>70381.343999999997</v>
      </c>
      <c r="X6" s="119">
        <v>139749.45600000003</v>
      </c>
      <c r="Y6" s="40">
        <v>1086.6400000000001</v>
      </c>
      <c r="Z6" s="41"/>
      <c r="AA6" s="42">
        <v>17509.585236000003</v>
      </c>
      <c r="AB6" s="42">
        <v>43890.981868725496</v>
      </c>
      <c r="AC6" s="39">
        <f>C6+E6+Q6+V6+W6+X6+Y6+Z6+AA6+AB6</f>
        <v>722416.66432879923</v>
      </c>
    </row>
    <row r="7" spans="1:29">
      <c r="A7" s="38" t="s">
        <v>103</v>
      </c>
      <c r="B7" s="38">
        <v>2568.6999999999998</v>
      </c>
      <c r="C7" s="50">
        <v>171267.98972928993</v>
      </c>
      <c r="D7" s="50">
        <v>5</v>
      </c>
      <c r="E7" s="114">
        <v>44882.329985999997</v>
      </c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51">
        <v>17793.001515854128</v>
      </c>
      <c r="R7" s="51">
        <v>1</v>
      </c>
      <c r="S7" s="116"/>
      <c r="T7" s="117"/>
      <c r="U7" s="116"/>
      <c r="V7" s="118">
        <v>54007.680000000008</v>
      </c>
      <c r="W7" s="119">
        <v>51168.503999999994</v>
      </c>
      <c r="X7" s="119">
        <v>139461.96000000002</v>
      </c>
      <c r="Y7" s="40">
        <v>791.97</v>
      </c>
      <c r="Z7" s="41"/>
      <c r="AA7" s="42">
        <v>12729.783651</v>
      </c>
      <c r="AB7" s="42">
        <v>31909.533886050936</v>
      </c>
      <c r="AC7" s="39">
        <f>C7+E7+Q7+V7+W7+X7+Y7+Z7+AA7+AB7</f>
        <v>524012.752768195</v>
      </c>
    </row>
    <row r="8" spans="1:29">
      <c r="A8" s="38" t="s">
        <v>104</v>
      </c>
      <c r="B8" s="38">
        <v>3554</v>
      </c>
      <c r="C8" s="50">
        <v>319120.2665231037</v>
      </c>
      <c r="D8" s="50">
        <v>5</v>
      </c>
      <c r="E8" s="114">
        <v>62098.260120000006</v>
      </c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51">
        <v>2784.9449244152966</v>
      </c>
      <c r="R8" s="51">
        <v>1</v>
      </c>
      <c r="S8" s="116"/>
      <c r="T8" s="117"/>
      <c r="U8" s="116"/>
      <c r="V8" s="118">
        <v>67984.319999999992</v>
      </c>
      <c r="W8" s="119">
        <v>70795.679999999993</v>
      </c>
      <c r="X8" s="119">
        <v>139958.54400000002</v>
      </c>
      <c r="Y8" s="40">
        <v>1070.3499999999999</v>
      </c>
      <c r="Z8" s="41"/>
      <c r="AA8" s="42">
        <v>17612.664420000001</v>
      </c>
      <c r="AB8" s="42">
        <v>44149.368719984828</v>
      </c>
      <c r="AC8" s="39">
        <f t="shared" ref="AC8:AC16" si="0">C8+E8+Q8+V8+W8+X8+Y8+Z8+AA8+AB8</f>
        <v>725574.3987075038</v>
      </c>
    </row>
    <row r="9" spans="1:29">
      <c r="A9" s="38" t="s">
        <v>105</v>
      </c>
      <c r="B9" s="38">
        <v>3490.7</v>
      </c>
      <c r="C9" s="50">
        <v>314418.54884417501</v>
      </c>
      <c r="D9" s="50">
        <v>5</v>
      </c>
      <c r="E9" s="114">
        <v>60935.179337999994</v>
      </c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51">
        <v>2355.0388879168472</v>
      </c>
      <c r="R9" s="51"/>
      <c r="S9" s="116"/>
      <c r="T9" s="117"/>
      <c r="U9" s="116"/>
      <c r="V9" s="118">
        <v>62905.919999999998</v>
      </c>
      <c r="W9" s="119">
        <v>69534.743999999992</v>
      </c>
      <c r="X9" s="119">
        <v>139984.68000000002</v>
      </c>
      <c r="Y9" s="40">
        <v>1069.93</v>
      </c>
      <c r="Z9" s="41">
        <v>35853.551999999996</v>
      </c>
      <c r="AA9" s="42">
        <v>18152.233418999997</v>
      </c>
      <c r="AB9" s="42">
        <v>43363.027965911941</v>
      </c>
      <c r="AC9" s="39">
        <f t="shared" si="0"/>
        <v>748572.85445500375</v>
      </c>
    </row>
    <row r="10" spans="1:29">
      <c r="A10" s="38" t="s">
        <v>106</v>
      </c>
      <c r="B10" s="38">
        <v>3556.9</v>
      </c>
      <c r="C10" s="50">
        <v>283286.11429038475</v>
      </c>
      <c r="D10" s="50">
        <v>3</v>
      </c>
      <c r="E10" s="114">
        <v>62148.931182</v>
      </c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51">
        <v>2399.7014410953207</v>
      </c>
      <c r="R10" s="51"/>
      <c r="S10" s="116"/>
      <c r="T10" s="117"/>
      <c r="U10" s="116"/>
      <c r="V10" s="118">
        <v>103555.20000000001</v>
      </c>
      <c r="W10" s="119">
        <v>70853.448000000004</v>
      </c>
      <c r="X10" s="119">
        <v>139984.68000000002</v>
      </c>
      <c r="Y10" s="40">
        <v>1092.3</v>
      </c>
      <c r="Z10" s="41">
        <v>35853.551999999996</v>
      </c>
      <c r="AA10" s="42">
        <v>18496.484672999999</v>
      </c>
      <c r="AB10" s="42">
        <v>44185.393809823872</v>
      </c>
      <c r="AC10" s="39">
        <f t="shared" si="0"/>
        <v>761855.80539630412</v>
      </c>
    </row>
    <row r="11" spans="1:29">
      <c r="A11" s="38" t="s">
        <v>107</v>
      </c>
      <c r="B11" s="38">
        <v>3550.2</v>
      </c>
      <c r="C11" s="50">
        <v>254514.78800000003</v>
      </c>
      <c r="D11" s="50">
        <v>2</v>
      </c>
      <c r="E11" s="114">
        <v>56862.541592999994</v>
      </c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51">
        <v>2195.5827784949129</v>
      </c>
      <c r="R11" s="51"/>
      <c r="S11" s="116"/>
      <c r="T11" s="117"/>
      <c r="U11" s="116"/>
      <c r="V11" s="118">
        <v>104418.15999999999</v>
      </c>
      <c r="W11" s="119">
        <v>64826.651999999995</v>
      </c>
      <c r="X11" s="119">
        <v>123248.807</v>
      </c>
      <c r="Y11" s="40">
        <f>58.6578*11</f>
        <v>645.23580000000004</v>
      </c>
      <c r="Z11" s="41">
        <v>32803.847999999998</v>
      </c>
      <c r="AA11" s="42">
        <v>16923.1732395</v>
      </c>
      <c r="AB11" s="42">
        <v>40426.983144029997</v>
      </c>
      <c r="AC11" s="39">
        <f t="shared" si="0"/>
        <v>696865.7715550249</v>
      </c>
    </row>
    <row r="12" spans="1:29">
      <c r="A12" s="38" t="s">
        <v>108</v>
      </c>
      <c r="B12" s="38">
        <v>3188.2</v>
      </c>
      <c r="C12" s="50">
        <v>268952.06800000003</v>
      </c>
      <c r="D12" s="50">
        <v>3</v>
      </c>
      <c r="E12" s="114">
        <v>55935.693719999996</v>
      </c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51">
        <v>2150.9539583626474</v>
      </c>
      <c r="R12" s="51"/>
      <c r="S12" s="116"/>
      <c r="T12" s="117"/>
      <c r="U12" s="116"/>
      <c r="V12" s="118">
        <v>72337.759999999995</v>
      </c>
      <c r="W12" s="119">
        <v>58216.531999999992</v>
      </c>
      <c r="X12" s="119">
        <v>139566.50400000002</v>
      </c>
      <c r="Y12" s="40">
        <v>618.23</v>
      </c>
      <c r="Z12" s="41">
        <v>29458.967999999997</v>
      </c>
      <c r="AA12" s="42">
        <v>16579.181993999999</v>
      </c>
      <c r="AB12" s="42">
        <v>39605.238422356677</v>
      </c>
      <c r="AC12" s="39">
        <f t="shared" si="0"/>
        <v>683421.13009471935</v>
      </c>
    </row>
    <row r="13" spans="1:29">
      <c r="A13" s="38" t="s">
        <v>109</v>
      </c>
      <c r="B13" s="38">
        <v>5804.5999999999995</v>
      </c>
      <c r="C13" s="50">
        <v>428755.70600000001</v>
      </c>
      <c r="D13" s="50">
        <v>4</v>
      </c>
      <c r="E13" s="114">
        <v>84518.748989999993</v>
      </c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51">
        <v>3916.1368002985446</v>
      </c>
      <c r="R13" s="51">
        <v>1</v>
      </c>
      <c r="S13" s="116"/>
      <c r="T13" s="117"/>
      <c r="U13" s="116"/>
      <c r="V13" s="118">
        <v>148451.20000000001</v>
      </c>
      <c r="W13" s="119">
        <v>96356.359999999986</v>
      </c>
      <c r="X13" s="119">
        <v>140420.28000000003</v>
      </c>
      <c r="Y13" s="40">
        <v>849.01</v>
      </c>
      <c r="Z13" s="41"/>
      <c r="AA13" s="42">
        <v>23971.691964999998</v>
      </c>
      <c r="AB13" s="42">
        <v>60089.435770029995</v>
      </c>
      <c r="AC13" s="39">
        <f t="shared" si="0"/>
        <v>987328.56952532858</v>
      </c>
    </row>
    <row r="14" spans="1:29">
      <c r="A14" s="38" t="s">
        <v>110</v>
      </c>
      <c r="B14" s="38">
        <v>4525.7</v>
      </c>
      <c r="C14" s="50">
        <v>373148.35800000007</v>
      </c>
      <c r="D14" s="50">
        <v>5</v>
      </c>
      <c r="E14" s="114">
        <v>79076.560445999989</v>
      </c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51">
        <v>3581.3129444080778</v>
      </c>
      <c r="R14" s="51">
        <v>1</v>
      </c>
      <c r="S14" s="116">
        <v>4</v>
      </c>
      <c r="T14" s="117"/>
      <c r="U14" s="116"/>
      <c r="V14" s="118">
        <v>156814.56</v>
      </c>
      <c r="W14" s="119">
        <v>90151.943999999989</v>
      </c>
      <c r="X14" s="119">
        <v>140507.40000000002</v>
      </c>
      <c r="Y14" s="40">
        <v>1087.3499999999999</v>
      </c>
      <c r="Z14" s="41">
        <v>45619.055999999997</v>
      </c>
      <c r="AA14" s="42">
        <v>23534.409369000001</v>
      </c>
      <c r="AB14" s="42">
        <v>56220.258305018382</v>
      </c>
      <c r="AC14" s="39">
        <f t="shared" si="0"/>
        <v>969741.2090644266</v>
      </c>
    </row>
    <row r="15" spans="1:29" s="43" customFormat="1">
      <c r="A15" s="38" t="s">
        <v>111</v>
      </c>
      <c r="B15" s="38">
        <v>3532.3</v>
      </c>
      <c r="C15" s="50">
        <v>289921.25800000003</v>
      </c>
      <c r="D15" s="50">
        <v>5</v>
      </c>
      <c r="E15" s="114">
        <v>61719.100794000005</v>
      </c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51">
        <v>2383.1047823613258</v>
      </c>
      <c r="R15" s="51">
        <v>1</v>
      </c>
      <c r="S15" s="116"/>
      <c r="T15" s="117"/>
      <c r="U15" s="116"/>
      <c r="V15" s="118">
        <v>93133.440000000002</v>
      </c>
      <c r="W15" s="119">
        <v>70363.415999999997</v>
      </c>
      <c r="X15" s="119">
        <v>139984.68000000002</v>
      </c>
      <c r="Y15" s="40">
        <v>1390.94</v>
      </c>
      <c r="Z15" s="41">
        <v>35605.584000000003</v>
      </c>
      <c r="AA15" s="42">
        <v>18368.560491000004</v>
      </c>
      <c r="AB15" s="42">
        <v>43879.80166843062</v>
      </c>
      <c r="AC15" s="39">
        <f t="shared" si="0"/>
        <v>756749.88573579188</v>
      </c>
    </row>
    <row r="16" spans="1:29" ht="18" customHeight="1">
      <c r="A16" s="38" t="s">
        <v>112</v>
      </c>
      <c r="B16" s="38">
        <v>3541.9</v>
      </c>
      <c r="C16" s="50">
        <v>333885.59025272395</v>
      </c>
      <c r="D16" s="50">
        <v>5</v>
      </c>
      <c r="E16" s="114">
        <v>61886.839482000003</v>
      </c>
      <c r="F16" s="120"/>
      <c r="G16" s="120"/>
      <c r="H16" s="120"/>
      <c r="I16" s="120"/>
      <c r="J16" s="120"/>
      <c r="K16" s="120"/>
      <c r="L16" s="115"/>
      <c r="M16" s="120"/>
      <c r="N16" s="120"/>
      <c r="O16" s="120"/>
      <c r="P16" s="120"/>
      <c r="Q16" s="51">
        <v>1991.3179393609407</v>
      </c>
      <c r="R16" s="51">
        <v>1</v>
      </c>
      <c r="S16" s="116"/>
      <c r="T16" s="117">
        <v>20</v>
      </c>
      <c r="U16" s="116">
        <f>T16*225</f>
        <v>4500</v>
      </c>
      <c r="V16" s="118">
        <v>72554.880000000005</v>
      </c>
      <c r="W16" s="119">
        <v>70554.648000000001</v>
      </c>
      <c r="X16" s="119">
        <v>114414.63000000002</v>
      </c>
      <c r="Y16" s="40">
        <v>1068.23</v>
      </c>
      <c r="Z16" s="41">
        <v>35702.351999999999</v>
      </c>
      <c r="AA16" s="42">
        <v>18418.482123000002</v>
      </c>
      <c r="AB16" s="42">
        <v>43999.057138242613</v>
      </c>
      <c r="AC16" s="39">
        <f t="shared" si="0"/>
        <v>754476.02693532745</v>
      </c>
    </row>
    <row r="17" spans="1:29" ht="17.25" customHeight="1">
      <c r="A17" s="44"/>
      <c r="B17" s="44">
        <f>SUM(B3:B16)</f>
        <v>49037.700000000004</v>
      </c>
      <c r="C17" s="45">
        <f t="shared" ref="C17:AC17" si="1">SUM(C3:C16)</f>
        <v>3837185.9478766294</v>
      </c>
      <c r="D17" s="45"/>
      <c r="E17" s="45">
        <f t="shared" si="1"/>
        <v>834923.79476099997</v>
      </c>
      <c r="F17" s="45">
        <f t="shared" si="1"/>
        <v>0</v>
      </c>
      <c r="G17" s="45">
        <f t="shared" si="1"/>
        <v>0</v>
      </c>
      <c r="H17" s="45">
        <f t="shared" si="1"/>
        <v>0</v>
      </c>
      <c r="I17" s="45">
        <f t="shared" si="1"/>
        <v>0</v>
      </c>
      <c r="J17" s="45">
        <f t="shared" si="1"/>
        <v>0</v>
      </c>
      <c r="K17" s="45">
        <f t="shared" si="1"/>
        <v>0</v>
      </c>
      <c r="L17" s="45">
        <f t="shared" si="1"/>
        <v>0</v>
      </c>
      <c r="M17" s="45">
        <f t="shared" si="1"/>
        <v>0</v>
      </c>
      <c r="N17" s="45">
        <f t="shared" si="1"/>
        <v>0</v>
      </c>
      <c r="O17" s="45">
        <f t="shared" si="1"/>
        <v>0</v>
      </c>
      <c r="P17" s="45">
        <f t="shared" si="1"/>
        <v>0</v>
      </c>
      <c r="Q17" s="45">
        <f t="shared" si="1"/>
        <v>201866.15797771924</v>
      </c>
      <c r="R17" s="45"/>
      <c r="S17" s="45">
        <f t="shared" si="1"/>
        <v>4</v>
      </c>
      <c r="T17" s="45">
        <f t="shared" si="1"/>
        <v>20</v>
      </c>
      <c r="U17" s="45">
        <f t="shared" si="1"/>
        <v>4500</v>
      </c>
      <c r="V17" s="45">
        <f t="shared" si="1"/>
        <v>1177055.92</v>
      </c>
      <c r="W17" s="45">
        <f t="shared" si="1"/>
        <v>946373.96799999999</v>
      </c>
      <c r="X17" s="45">
        <f t="shared" si="1"/>
        <v>1903707.2890000003</v>
      </c>
      <c r="Y17" s="45">
        <f t="shared" si="1"/>
        <v>13164.065800000002</v>
      </c>
      <c r="Z17" s="45">
        <f t="shared" si="1"/>
        <v>280766.97599999997</v>
      </c>
      <c r="AA17" s="45">
        <f t="shared" si="1"/>
        <v>243614.47078150001</v>
      </c>
      <c r="AB17" s="49">
        <f t="shared" si="1"/>
        <v>593475.05256017309</v>
      </c>
      <c r="AC17" s="72">
        <f t="shared" si="1"/>
        <v>10032133.642757023</v>
      </c>
    </row>
    <row r="18" spans="1:29" ht="15.75" customHeight="1"/>
    <row r="19" spans="1:29" ht="54" customHeight="1"/>
  </sheetData>
  <mergeCells count="20">
    <mergeCell ref="AA1:AA2"/>
    <mergeCell ref="AB1:AB2"/>
    <mergeCell ref="AC1:AC2"/>
    <mergeCell ref="V1:V2"/>
    <mergeCell ref="W1:W2"/>
    <mergeCell ref="X1:X2"/>
    <mergeCell ref="Y1:Y2"/>
    <mergeCell ref="Z1:Z2"/>
    <mergeCell ref="O1:P1"/>
    <mergeCell ref="Q1:Q2"/>
    <mergeCell ref="T1:U1"/>
    <mergeCell ref="R1:R2"/>
    <mergeCell ref="M1:N1"/>
    <mergeCell ref="A1:A2"/>
    <mergeCell ref="B1:B2"/>
    <mergeCell ref="C1:C2"/>
    <mergeCell ref="E1:E2"/>
    <mergeCell ref="F1:K1"/>
    <mergeCell ref="L1:L2"/>
    <mergeCell ref="D1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план 2020</vt:lpstr>
      <vt:lpstr>Привокзальный район</vt:lpstr>
      <vt:lpstr>'план 2020'!Область_печати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Наташа</dc:creator>
  <cp:lastModifiedBy>gesk</cp:lastModifiedBy>
  <cp:lastPrinted>2018-06-22T10:33:41Z</cp:lastPrinted>
  <dcterms:created xsi:type="dcterms:W3CDTF">2009-11-10T06:40:39Z</dcterms:created>
  <dcterms:modified xsi:type="dcterms:W3CDTF">2020-06-18T08:12:23Z</dcterms:modified>
</cp:coreProperties>
</file>